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EstaPastaDeTrabalho" defaultThemeVersion="166925"/>
  <mc:AlternateContent xmlns:mc="http://schemas.openxmlformats.org/markup-compatibility/2006">
    <mc:Choice Requires="x15">
      <x15ac:absPath xmlns:x15ac="http://schemas.microsoft.com/office/spreadsheetml/2010/11/ac" url="D:\A ATIVOS DISCO E\IPEG\6 Banca\2026\"/>
    </mc:Choice>
  </mc:AlternateContent>
  <xr:revisionPtr revIDLastSave="0" documentId="13_ncr:1_{F60CED10-0E94-4DA3-8A5F-01B859248EFC}" xr6:coauthVersionLast="47" xr6:coauthVersionMax="47" xr10:uidLastSave="{00000000-0000-0000-0000-000000000000}"/>
  <bookViews>
    <workbookView xWindow="1335" yWindow="180" windowWidth="16590" windowHeight="15420" xr2:uid="{00000000-000D-0000-FFFF-FFFF00000000}"/>
  </bookViews>
  <sheets>
    <sheet name="Capa" sheetId="4" r:id="rId1"/>
    <sheet name="1" sheetId="1" r:id="rId2"/>
    <sheet name="2" sheetId="5" r:id="rId3"/>
    <sheet name="3" sheetId="6" r:id="rId4"/>
    <sheet name="4" sheetId="7" r:id="rId5"/>
    <sheet name="5" sheetId="8" r:id="rId6"/>
    <sheet name="6" sheetId="9" r:id="rId7"/>
    <sheet name="7" sheetId="10" r:id="rId8"/>
    <sheet name="8.1" sheetId="12" r:id="rId9"/>
    <sheet name="8.2" sheetId="13" r:id="rId10"/>
    <sheet name="8.3" sheetId="14" r:id="rId11"/>
    <sheet name="8.4" sheetId="15" r:id="rId12"/>
    <sheet name="8.5" sheetId="16" r:id="rId13"/>
    <sheet name="8.6" sheetId="18" r:id="rId14"/>
    <sheet name="8.7" sheetId="17" r:id="rId15"/>
    <sheet name="Quadro Geral" sheetId="11" r:id="rId16"/>
  </sheets>
  <definedNames>
    <definedName name="_ftn1" localSheetId="2">'2'!#REF!</definedName>
    <definedName name="_ftnref1" localSheetId="1">'1'!$D$27</definedName>
    <definedName name="_ftnref3" localSheetId="2">'2'!$D$9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9" i="17" l="1"/>
  <c r="B48" i="18"/>
  <c r="B39" i="16"/>
  <c r="B40" i="15"/>
  <c r="B49" i="14"/>
  <c r="B39" i="13"/>
  <c r="Y36" i="17"/>
  <c r="Y35" i="17"/>
  <c r="Y34" i="17"/>
  <c r="Y33" i="17"/>
  <c r="Y32" i="17"/>
  <c r="Y31" i="17"/>
  <c r="Y30" i="17"/>
  <c r="Y29" i="17"/>
  <c r="Y28" i="17"/>
  <c r="Y27" i="17"/>
  <c r="Y26" i="17"/>
  <c r="Y25" i="17"/>
  <c r="Y24" i="17"/>
  <c r="Y23" i="17"/>
  <c r="Y22" i="17"/>
  <c r="Y21" i="17"/>
  <c r="Y20" i="17"/>
  <c r="Y19" i="17"/>
  <c r="Y18" i="17"/>
  <c r="Y17" i="17"/>
  <c r="Y16" i="17"/>
  <c r="Y15" i="17"/>
  <c r="Y14" i="17"/>
  <c r="Y13" i="17"/>
  <c r="Y12" i="17"/>
  <c r="Y11" i="17"/>
  <c r="Y10" i="17"/>
  <c r="Y9" i="17"/>
  <c r="Y45" i="18"/>
  <c r="Y44" i="18"/>
  <c r="Y43" i="18"/>
  <c r="Y42" i="18"/>
  <c r="Y41" i="18"/>
  <c r="Y40" i="18"/>
  <c r="Y39" i="18"/>
  <c r="Y38" i="18"/>
  <c r="Y37" i="18"/>
  <c r="Y36" i="18"/>
  <c r="Y35" i="18"/>
  <c r="Y34" i="18"/>
  <c r="Y33" i="18"/>
  <c r="Y32" i="18"/>
  <c r="Y31" i="18"/>
  <c r="Y30" i="18"/>
  <c r="Y29" i="18"/>
  <c r="Y28" i="18"/>
  <c r="Y27" i="18"/>
  <c r="Y26" i="18"/>
  <c r="Y25" i="18"/>
  <c r="Y24" i="18"/>
  <c r="Y23" i="18"/>
  <c r="Y22" i="18"/>
  <c r="Y21" i="18"/>
  <c r="Y20" i="18"/>
  <c r="Y19" i="18"/>
  <c r="Y18" i="18"/>
  <c r="Y17" i="18"/>
  <c r="Y16" i="18"/>
  <c r="Y15" i="18"/>
  <c r="Y14" i="18"/>
  <c r="Y13" i="18"/>
  <c r="Y12" i="18"/>
  <c r="Y11" i="18"/>
  <c r="Y10" i="18"/>
  <c r="Y9" i="18"/>
  <c r="Y36" i="16"/>
  <c r="Y35" i="16"/>
  <c r="Y34" i="16"/>
  <c r="Y33" i="16"/>
  <c r="Y32" i="16"/>
  <c r="Y31" i="16"/>
  <c r="Y30" i="16"/>
  <c r="Y29" i="16"/>
  <c r="Y28" i="16"/>
  <c r="Y27" i="16"/>
  <c r="Y26" i="16"/>
  <c r="Y25" i="16"/>
  <c r="Y24" i="16"/>
  <c r="Y23" i="16"/>
  <c r="Y22" i="16"/>
  <c r="Y21" i="16"/>
  <c r="Y20" i="16"/>
  <c r="Y19" i="16"/>
  <c r="Y18" i="16"/>
  <c r="Y17" i="16"/>
  <c r="Y16" i="16"/>
  <c r="Y15" i="16"/>
  <c r="Y14" i="16"/>
  <c r="Y13" i="16"/>
  <c r="Y12" i="16"/>
  <c r="Y11" i="16"/>
  <c r="Y10" i="16"/>
  <c r="Y9" i="16"/>
  <c r="Y37" i="15"/>
  <c r="Y36" i="15"/>
  <c r="Y35" i="15"/>
  <c r="Y34" i="15"/>
  <c r="Y33" i="15"/>
  <c r="Y32" i="15"/>
  <c r="Y31" i="15"/>
  <c r="Y30" i="15"/>
  <c r="Y29" i="15"/>
  <c r="Y28" i="15"/>
  <c r="Y27" i="15"/>
  <c r="Y26" i="15"/>
  <c r="Y25" i="15"/>
  <c r="Y24" i="15"/>
  <c r="Y23" i="15"/>
  <c r="Y22" i="15"/>
  <c r="Y21" i="15"/>
  <c r="Y20" i="15"/>
  <c r="Y19" i="15"/>
  <c r="Y18" i="15"/>
  <c r="Y17" i="15"/>
  <c r="Y16" i="15"/>
  <c r="Y15" i="15"/>
  <c r="Y14" i="15"/>
  <c r="Y13" i="15"/>
  <c r="Y12" i="15"/>
  <c r="Y11" i="15"/>
  <c r="Y10" i="15"/>
  <c r="Y9" i="15"/>
  <c r="Y46" i="14"/>
  <c r="Y45" i="14"/>
  <c r="Y44" i="14"/>
  <c r="Y43" i="14"/>
  <c r="Y42" i="14"/>
  <c r="Y41" i="14"/>
  <c r="Y40" i="14"/>
  <c r="Y39" i="14"/>
  <c r="Y38" i="14"/>
  <c r="Y37" i="14"/>
  <c r="Y36" i="14"/>
  <c r="Y35" i="14"/>
  <c r="Y34" i="14"/>
  <c r="Y33" i="14"/>
  <c r="Y32" i="14"/>
  <c r="Y31" i="14"/>
  <c r="Y30" i="14"/>
  <c r="Y29" i="14"/>
  <c r="Y28" i="14"/>
  <c r="Y27" i="14"/>
  <c r="Y26" i="14"/>
  <c r="Y25" i="14"/>
  <c r="Y24" i="14"/>
  <c r="Y23" i="14"/>
  <c r="Y22" i="14"/>
  <c r="Y21" i="14"/>
  <c r="Y20" i="14"/>
  <c r="Y19" i="14"/>
  <c r="Y18" i="14"/>
  <c r="Y17" i="14"/>
  <c r="Y16" i="14"/>
  <c r="Y15" i="14"/>
  <c r="Y14" i="14"/>
  <c r="Y13" i="14"/>
  <c r="Y12" i="14"/>
  <c r="Y11" i="14"/>
  <c r="Y10" i="14"/>
  <c r="Y9" i="14"/>
  <c r="Y36" i="13"/>
  <c r="Y35" i="13"/>
  <c r="Y34" i="13"/>
  <c r="Y33" i="13"/>
  <c r="Y32" i="13"/>
  <c r="Y31" i="13"/>
  <c r="Y30" i="13"/>
  <c r="Y29" i="13"/>
  <c r="Y28" i="13"/>
  <c r="Y27" i="13"/>
  <c r="Y26" i="13"/>
  <c r="Y25" i="13"/>
  <c r="Y24" i="13"/>
  <c r="Y23" i="13"/>
  <c r="Y22" i="13"/>
  <c r="Y21" i="13"/>
  <c r="Y20" i="13"/>
  <c r="Y19" i="13"/>
  <c r="Y18" i="13"/>
  <c r="Y17" i="13"/>
  <c r="Y16" i="13"/>
  <c r="Y15" i="13"/>
  <c r="Y14" i="13"/>
  <c r="Y13" i="13"/>
  <c r="Y12" i="13"/>
  <c r="Y11" i="13"/>
  <c r="Y10" i="13"/>
  <c r="Y9" i="13"/>
  <c r="O9" i="13"/>
  <c r="I36" i="1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45" i="18"/>
  <c r="I44" i="18"/>
  <c r="I43" i="18"/>
  <c r="I42" i="18"/>
  <c r="I41" i="18"/>
  <c r="I40" i="18"/>
  <c r="I39" i="18"/>
  <c r="I38" i="18"/>
  <c r="I37" i="18"/>
  <c r="I36" i="18"/>
  <c r="I35" i="18"/>
  <c r="I34" i="18"/>
  <c r="I33" i="18"/>
  <c r="I32" i="18"/>
  <c r="I31" i="18"/>
  <c r="I30" i="18"/>
  <c r="I29" i="18"/>
  <c r="I28" i="18"/>
  <c r="I27" i="18"/>
  <c r="I26" i="18"/>
  <c r="I25" i="18"/>
  <c r="I24" i="18"/>
  <c r="I23" i="18"/>
  <c r="I22" i="18"/>
  <c r="I21" i="18"/>
  <c r="I20" i="18"/>
  <c r="I19" i="18"/>
  <c r="I18" i="18"/>
  <c r="I17" i="18"/>
  <c r="I16" i="18"/>
  <c r="I15" i="18"/>
  <c r="I14" i="18"/>
  <c r="I13" i="18"/>
  <c r="I12" i="18"/>
  <c r="I11" i="18"/>
  <c r="I10" i="18"/>
  <c r="I9" i="18"/>
  <c r="I36" i="16"/>
  <c r="I35" i="16"/>
  <c r="I34" i="16"/>
  <c r="I33" i="16"/>
  <c r="I32" i="16"/>
  <c r="I31" i="16"/>
  <c r="I30" i="16"/>
  <c r="I29" i="16"/>
  <c r="I28" i="16"/>
  <c r="I27" i="16"/>
  <c r="I26" i="16"/>
  <c r="I25" i="16"/>
  <c r="I24" i="16"/>
  <c r="I23" i="16"/>
  <c r="I22" i="16"/>
  <c r="I21" i="16"/>
  <c r="I20" i="16"/>
  <c r="I19" i="16"/>
  <c r="I18" i="16"/>
  <c r="I17" i="16"/>
  <c r="I16" i="16"/>
  <c r="I15" i="16"/>
  <c r="I14" i="16"/>
  <c r="I13" i="16"/>
  <c r="I12" i="16"/>
  <c r="I11" i="16"/>
  <c r="I10" i="16"/>
  <c r="I9" i="16"/>
  <c r="I37" i="15"/>
  <c r="I36" i="15"/>
  <c r="I35" i="15"/>
  <c r="I34" i="15"/>
  <c r="I33" i="15"/>
  <c r="I32" i="15"/>
  <c r="I31" i="15"/>
  <c r="I30" i="15"/>
  <c r="I29" i="15"/>
  <c r="I28" i="15"/>
  <c r="I27" i="15"/>
  <c r="I26" i="15"/>
  <c r="I25" i="15"/>
  <c r="I24" i="15"/>
  <c r="I23" i="15"/>
  <c r="I22" i="15"/>
  <c r="I21" i="15"/>
  <c r="I20" i="15"/>
  <c r="I19" i="15"/>
  <c r="I18" i="15"/>
  <c r="I17" i="15"/>
  <c r="I16" i="15"/>
  <c r="I15" i="15"/>
  <c r="I14" i="15"/>
  <c r="I13" i="15"/>
  <c r="I12" i="15"/>
  <c r="I11" i="15"/>
  <c r="I10" i="15"/>
  <c r="I9" i="15"/>
  <c r="I46" i="14"/>
  <c r="I45" i="14"/>
  <c r="I44" i="14"/>
  <c r="I43" i="14"/>
  <c r="I42" i="14"/>
  <c r="I41" i="14"/>
  <c r="I40" i="14"/>
  <c r="I39" i="14"/>
  <c r="I38" i="14"/>
  <c r="I37" i="14"/>
  <c r="I36" i="14"/>
  <c r="I35" i="14"/>
  <c r="I34" i="14"/>
  <c r="I33" i="14"/>
  <c r="I32" i="14"/>
  <c r="I31" i="14"/>
  <c r="I30" i="14"/>
  <c r="I29" i="14"/>
  <c r="I28" i="14"/>
  <c r="I27" i="14"/>
  <c r="I26" i="14"/>
  <c r="I25" i="14"/>
  <c r="I24" i="14"/>
  <c r="I23" i="14"/>
  <c r="I22" i="14"/>
  <c r="I21" i="14"/>
  <c r="I20" i="14"/>
  <c r="I19" i="14"/>
  <c r="I18" i="14"/>
  <c r="I17" i="14"/>
  <c r="I16" i="14"/>
  <c r="I15" i="14"/>
  <c r="I14" i="14"/>
  <c r="I13" i="14"/>
  <c r="I12" i="14"/>
  <c r="I11" i="14"/>
  <c r="I10" i="14"/>
  <c r="I9" i="14"/>
  <c r="I36" i="13"/>
  <c r="I35" i="13"/>
  <c r="I34" i="13"/>
  <c r="I33" i="13"/>
  <c r="I32" i="13"/>
  <c r="I31" i="13"/>
  <c r="I30" i="13"/>
  <c r="I29" i="13"/>
  <c r="I28" i="13"/>
  <c r="I27" i="13"/>
  <c r="I26" i="13"/>
  <c r="I25" i="13"/>
  <c r="I24" i="13"/>
  <c r="I23" i="13"/>
  <c r="I22" i="13"/>
  <c r="I21" i="13"/>
  <c r="I20" i="13"/>
  <c r="I19" i="13"/>
  <c r="I18" i="13"/>
  <c r="I17" i="13"/>
  <c r="I16" i="13"/>
  <c r="I15" i="13"/>
  <c r="I14" i="13"/>
  <c r="I13" i="13"/>
  <c r="I12" i="13"/>
  <c r="I11" i="13"/>
  <c r="I10" i="13"/>
  <c r="I9" i="13"/>
  <c r="F9" i="13"/>
  <c r="B41" i="12" a="1"/>
  <c r="B41" i="12" s="1"/>
  <c r="Y9" i="12"/>
  <c r="Y38" i="12"/>
  <c r="Y37" i="12"/>
  <c r="Y36" i="12"/>
  <c r="Y35" i="12"/>
  <c r="Y34" i="12"/>
  <c r="Y33" i="12"/>
  <c r="Y32" i="12"/>
  <c r="Y31" i="12"/>
  <c r="Y30" i="12"/>
  <c r="Y29" i="12"/>
  <c r="Y28" i="12"/>
  <c r="Y27" i="12"/>
  <c r="Y26" i="12"/>
  <c r="Y25" i="12"/>
  <c r="Y24" i="12"/>
  <c r="Y23" i="12"/>
  <c r="Y22" i="12"/>
  <c r="Y21" i="12"/>
  <c r="Y20" i="12"/>
  <c r="Y19" i="12"/>
  <c r="Y18" i="12"/>
  <c r="Y17" i="12"/>
  <c r="Y16" i="12"/>
  <c r="Y15" i="12"/>
  <c r="Y14" i="12"/>
  <c r="Y13" i="12"/>
  <c r="Y11" i="12"/>
  <c r="Y10" i="12"/>
  <c r="I38" i="12"/>
  <c r="I37" i="12"/>
  <c r="I36" i="12"/>
  <c r="I35" i="12"/>
  <c r="I34" i="12"/>
  <c r="I33" i="12"/>
  <c r="I32" i="12"/>
  <c r="I31" i="12"/>
  <c r="I30" i="12"/>
  <c r="I29" i="12"/>
  <c r="I28" i="12"/>
  <c r="I27" i="12"/>
  <c r="I26" i="12"/>
  <c r="I25" i="12"/>
  <c r="I24" i="12"/>
  <c r="I23" i="12"/>
  <c r="I22" i="12"/>
  <c r="I21" i="12"/>
  <c r="I20" i="12"/>
  <c r="I19" i="12"/>
  <c r="I18" i="12"/>
  <c r="I17" i="12"/>
  <c r="I16" i="12"/>
  <c r="I15" i="12"/>
  <c r="I14" i="12"/>
  <c r="I13" i="12"/>
  <c r="I12" i="12"/>
  <c r="I11" i="12"/>
  <c r="I10" i="12"/>
  <c r="I9" i="12"/>
  <c r="Y41" i="12"/>
  <c r="A8" i="5"/>
  <c r="O27" i="17"/>
  <c r="F27" i="17"/>
  <c r="X27" i="17"/>
  <c r="F26" i="17"/>
  <c r="U26" i="17"/>
  <c r="O25" i="17"/>
  <c r="F25" i="17"/>
  <c r="X25" i="17"/>
  <c r="F24" i="17"/>
  <c r="U24" i="17"/>
  <c r="O23" i="17"/>
  <c r="F23" i="17"/>
  <c r="X23" i="17"/>
  <c r="F22" i="17"/>
  <c r="U22" i="17"/>
  <c r="O21" i="17"/>
  <c r="F21" i="17"/>
  <c r="X21" i="17"/>
  <c r="F20" i="17"/>
  <c r="U20" i="17"/>
  <c r="O19" i="17"/>
  <c r="F19" i="17"/>
  <c r="X19" i="17"/>
  <c r="F18" i="17"/>
  <c r="U18" i="17"/>
  <c r="O17" i="17"/>
  <c r="F17" i="17"/>
  <c r="X17" i="17"/>
  <c r="F16" i="17"/>
  <c r="U16" i="17"/>
  <c r="O15" i="17"/>
  <c r="F15" i="17"/>
  <c r="X15" i="17"/>
  <c r="F14" i="17"/>
  <c r="U14" i="17"/>
  <c r="O13" i="17"/>
  <c r="F13" i="17"/>
  <c r="X13" i="17"/>
  <c r="F12" i="17"/>
  <c r="U12" i="17"/>
  <c r="O11" i="17"/>
  <c r="F11" i="17"/>
  <c r="X11" i="17"/>
  <c r="F10" i="17"/>
  <c r="U10" i="17"/>
  <c r="O36" i="18"/>
  <c r="F36" i="18"/>
  <c r="X36" i="18"/>
  <c r="F35" i="18"/>
  <c r="U35" i="18"/>
  <c r="O34" i="18"/>
  <c r="F34" i="18"/>
  <c r="X34" i="18"/>
  <c r="F33" i="18"/>
  <c r="U33" i="18"/>
  <c r="O32" i="18"/>
  <c r="F32" i="18"/>
  <c r="X32" i="18"/>
  <c r="F31" i="18"/>
  <c r="U31" i="18"/>
  <c r="O30" i="18"/>
  <c r="F30" i="18"/>
  <c r="X30" i="18"/>
  <c r="F29" i="18"/>
  <c r="U29" i="18"/>
  <c r="O28" i="18"/>
  <c r="F28" i="18"/>
  <c r="X28" i="18"/>
  <c r="F27" i="18"/>
  <c r="U27" i="18"/>
  <c r="O26" i="18"/>
  <c r="F26" i="18"/>
  <c r="X26" i="18"/>
  <c r="F25" i="18"/>
  <c r="U25" i="18"/>
  <c r="O24" i="18"/>
  <c r="F24" i="18"/>
  <c r="X24" i="18"/>
  <c r="F23" i="18"/>
  <c r="U23" i="18"/>
  <c r="O22" i="18"/>
  <c r="F22" i="18"/>
  <c r="X22" i="18"/>
  <c r="F21" i="18"/>
  <c r="U21" i="18"/>
  <c r="O20" i="18"/>
  <c r="F20" i="18"/>
  <c r="X20" i="18"/>
  <c r="F19" i="18"/>
  <c r="U19" i="18"/>
  <c r="O18" i="18"/>
  <c r="F18" i="18"/>
  <c r="X18" i="18"/>
  <c r="F17" i="18"/>
  <c r="U17" i="18"/>
  <c r="O16" i="18"/>
  <c r="F16" i="18"/>
  <c r="X16" i="18"/>
  <c r="F15" i="18"/>
  <c r="U15" i="18"/>
  <c r="O14" i="18"/>
  <c r="F14" i="18"/>
  <c r="X14" i="18"/>
  <c r="F13" i="18"/>
  <c r="U13" i="18"/>
  <c r="O12" i="18"/>
  <c r="F12" i="18"/>
  <c r="X12" i="18"/>
  <c r="F11" i="18"/>
  <c r="U11" i="18"/>
  <c r="O10" i="18"/>
  <c r="F10" i="18"/>
  <c r="X10" i="18"/>
  <c r="U27" i="16"/>
  <c r="O27" i="16"/>
  <c r="F27" i="16"/>
  <c r="X27" i="16"/>
  <c r="F26" i="16"/>
  <c r="U26" i="16"/>
  <c r="U25" i="16"/>
  <c r="O25" i="16"/>
  <c r="F25" i="16"/>
  <c r="X25" i="16"/>
  <c r="F24" i="16"/>
  <c r="U24" i="16"/>
  <c r="U23" i="16"/>
  <c r="O23" i="16"/>
  <c r="F23" i="16"/>
  <c r="X23" i="16"/>
  <c r="F22" i="16"/>
  <c r="U22" i="16"/>
  <c r="U21" i="16"/>
  <c r="O21" i="16"/>
  <c r="F21" i="16"/>
  <c r="X21" i="16"/>
  <c r="F20" i="16"/>
  <c r="U20" i="16"/>
  <c r="U19" i="16"/>
  <c r="O19" i="16"/>
  <c r="F19" i="16"/>
  <c r="X19" i="16"/>
  <c r="F18" i="16"/>
  <c r="U18" i="16"/>
  <c r="U17" i="16"/>
  <c r="O17" i="16"/>
  <c r="F17" i="16"/>
  <c r="X17" i="16"/>
  <c r="F16" i="16"/>
  <c r="U16" i="16"/>
  <c r="U15" i="16"/>
  <c r="O15" i="16"/>
  <c r="F15" i="16"/>
  <c r="X15" i="16"/>
  <c r="F14" i="16"/>
  <c r="U14" i="16"/>
  <c r="U13" i="16"/>
  <c r="O13" i="16"/>
  <c r="F13" i="16"/>
  <c r="X13" i="16"/>
  <c r="F12" i="16"/>
  <c r="U12" i="16"/>
  <c r="U11" i="16"/>
  <c r="O11" i="16"/>
  <c r="F11" i="16"/>
  <c r="X11" i="16"/>
  <c r="F10" i="16"/>
  <c r="U10" i="16"/>
  <c r="O28" i="15"/>
  <c r="F28" i="15"/>
  <c r="X28" i="15"/>
  <c r="F27" i="15"/>
  <c r="U27" i="15"/>
  <c r="O26" i="15"/>
  <c r="F26" i="15"/>
  <c r="X26" i="15"/>
  <c r="F25" i="15"/>
  <c r="U25" i="15"/>
  <c r="O24" i="15"/>
  <c r="F24" i="15"/>
  <c r="X24" i="15"/>
  <c r="F23" i="15"/>
  <c r="U23" i="15"/>
  <c r="O22" i="15"/>
  <c r="F22" i="15"/>
  <c r="X22" i="15"/>
  <c r="F21" i="15"/>
  <c r="U21" i="15"/>
  <c r="O20" i="15"/>
  <c r="F20" i="15"/>
  <c r="X20" i="15"/>
  <c r="F19" i="15"/>
  <c r="U19" i="15"/>
  <c r="O18" i="15"/>
  <c r="F18" i="15"/>
  <c r="X18" i="15"/>
  <c r="F17" i="15"/>
  <c r="U17" i="15"/>
  <c r="O16" i="15"/>
  <c r="F16" i="15"/>
  <c r="X16" i="15"/>
  <c r="F15" i="15"/>
  <c r="U15" i="15"/>
  <c r="O14" i="15"/>
  <c r="F14" i="15"/>
  <c r="X14" i="15"/>
  <c r="F13" i="15"/>
  <c r="U13" i="15"/>
  <c r="O12" i="15"/>
  <c r="F12" i="15"/>
  <c r="X12" i="15"/>
  <c r="F11" i="15"/>
  <c r="U11" i="15"/>
  <c r="O10" i="15"/>
  <c r="F10" i="15"/>
  <c r="X10" i="15"/>
  <c r="U19" i="14"/>
  <c r="O19" i="14"/>
  <c r="F19" i="14"/>
  <c r="X19" i="14"/>
  <c r="U18" i="14"/>
  <c r="O18" i="14"/>
  <c r="F18" i="14"/>
  <c r="X18" i="14"/>
  <c r="F17" i="14"/>
  <c r="U17" i="14"/>
  <c r="U16" i="14"/>
  <c r="O16" i="14"/>
  <c r="F16" i="14"/>
  <c r="X16" i="14"/>
  <c r="F15" i="14"/>
  <c r="U15" i="14"/>
  <c r="U14" i="14"/>
  <c r="O14" i="14"/>
  <c r="F14" i="14"/>
  <c r="X14" i="14"/>
  <c r="F13" i="14"/>
  <c r="U13" i="14"/>
  <c r="U12" i="14"/>
  <c r="O12" i="14"/>
  <c r="F12" i="14"/>
  <c r="X12" i="14"/>
  <c r="F11" i="14"/>
  <c r="U11" i="14"/>
  <c r="U10" i="14"/>
  <c r="O10" i="14"/>
  <c r="F10" i="14"/>
  <c r="X10" i="14"/>
  <c r="F38" i="14"/>
  <c r="X38" i="14"/>
  <c r="F37" i="14"/>
  <c r="U37" i="14"/>
  <c r="F36" i="14"/>
  <c r="X36" i="14"/>
  <c r="F35" i="14"/>
  <c r="U35" i="14"/>
  <c r="F34" i="14"/>
  <c r="X34" i="14"/>
  <c r="F33" i="14"/>
  <c r="U33" i="14"/>
  <c r="F32" i="14"/>
  <c r="X32" i="14"/>
  <c r="F31" i="14"/>
  <c r="U31" i="14"/>
  <c r="F30" i="14"/>
  <c r="X30" i="14"/>
  <c r="F29" i="14"/>
  <c r="U29" i="14"/>
  <c r="F28" i="14"/>
  <c r="X28" i="14"/>
  <c r="F27" i="14"/>
  <c r="U27" i="14"/>
  <c r="F26" i="14"/>
  <c r="X26" i="14"/>
  <c r="F25" i="14"/>
  <c r="U25" i="14"/>
  <c r="F24" i="14"/>
  <c r="X24" i="14"/>
  <c r="F23" i="14"/>
  <c r="U23" i="14"/>
  <c r="F22" i="14"/>
  <c r="X22" i="14"/>
  <c r="F21" i="14"/>
  <c r="U21" i="14"/>
  <c r="F20" i="14"/>
  <c r="X20" i="14"/>
  <c r="U27" i="13"/>
  <c r="O27" i="13"/>
  <c r="F27" i="13"/>
  <c r="X27" i="13"/>
  <c r="F26" i="13"/>
  <c r="U26" i="13"/>
  <c r="U25" i="13"/>
  <c r="O25" i="13"/>
  <c r="F25" i="13"/>
  <c r="X25" i="13"/>
  <c r="F24" i="13"/>
  <c r="U24" i="13"/>
  <c r="U23" i="13"/>
  <c r="O23" i="13"/>
  <c r="F23" i="13"/>
  <c r="X23" i="13"/>
  <c r="F22" i="13"/>
  <c r="U22" i="13"/>
  <c r="U21" i="13"/>
  <c r="O21" i="13"/>
  <c r="F21" i="13"/>
  <c r="X21" i="13"/>
  <c r="F20" i="13"/>
  <c r="U20" i="13"/>
  <c r="U19" i="13"/>
  <c r="O19" i="13"/>
  <c r="F19" i="13"/>
  <c r="X19" i="13"/>
  <c r="F18" i="13"/>
  <c r="U18" i="13"/>
  <c r="U17" i="13"/>
  <c r="O17" i="13"/>
  <c r="F17" i="13"/>
  <c r="X17" i="13"/>
  <c r="F16" i="13"/>
  <c r="U16" i="13"/>
  <c r="U15" i="13"/>
  <c r="O15" i="13"/>
  <c r="F15" i="13"/>
  <c r="X15" i="13"/>
  <c r="F14" i="13"/>
  <c r="U14" i="13"/>
  <c r="U13" i="13"/>
  <c r="O13" i="13"/>
  <c r="F13" i="13"/>
  <c r="X13" i="13"/>
  <c r="F12" i="13"/>
  <c r="U12" i="13"/>
  <c r="U11" i="13"/>
  <c r="O11" i="13"/>
  <c r="F11" i="13"/>
  <c r="X11" i="13"/>
  <c r="F10" i="13"/>
  <c r="U10" i="13"/>
  <c r="F33" i="12"/>
  <c r="X33" i="12"/>
  <c r="F32" i="12"/>
  <c r="U32" i="12"/>
  <c r="F31" i="12"/>
  <c r="X31" i="12"/>
  <c r="F30" i="12"/>
  <c r="U30" i="12"/>
  <c r="F29" i="12"/>
  <c r="X29" i="12"/>
  <c r="F28" i="12"/>
  <c r="U28" i="12"/>
  <c r="F27" i="12"/>
  <c r="X27" i="12"/>
  <c r="F26" i="12"/>
  <c r="U26" i="12"/>
  <c r="F25" i="12"/>
  <c r="X25" i="12"/>
  <c r="F24" i="12"/>
  <c r="U24" i="12"/>
  <c r="F23" i="12"/>
  <c r="X23" i="12"/>
  <c r="F22" i="12"/>
  <c r="U22" i="12"/>
  <c r="F21" i="12"/>
  <c r="X21" i="12"/>
  <c r="F20" i="12"/>
  <c r="U20" i="12"/>
  <c r="F19" i="12"/>
  <c r="X19" i="12"/>
  <c r="F18" i="12"/>
  <c r="U18" i="12"/>
  <c r="F17" i="12"/>
  <c r="X17" i="12"/>
  <c r="F16" i="12"/>
  <c r="U16" i="12"/>
  <c r="F15" i="12"/>
  <c r="X15" i="12"/>
  <c r="F14" i="12"/>
  <c r="X14" i="12"/>
  <c r="A8" i="1"/>
  <c r="D1" i="10"/>
  <c r="D1" i="9"/>
  <c r="D1" i="8"/>
  <c r="D1" i="7"/>
  <c r="D1" i="6"/>
  <c r="D1" i="5"/>
  <c r="O14" i="12"/>
  <c r="O15" i="12"/>
  <c r="O17" i="12"/>
  <c r="O19" i="12"/>
  <c r="O21" i="12"/>
  <c r="O23" i="12"/>
  <c r="O25" i="12"/>
  <c r="O27" i="12"/>
  <c r="O29" i="12"/>
  <c r="O31" i="12"/>
  <c r="O33" i="12"/>
  <c r="U14" i="12"/>
  <c r="U15" i="12"/>
  <c r="U17" i="12"/>
  <c r="U19" i="12"/>
  <c r="U21" i="12"/>
  <c r="U23" i="12"/>
  <c r="U25" i="12"/>
  <c r="U27" i="12"/>
  <c r="U29" i="12"/>
  <c r="U31" i="12"/>
  <c r="U33" i="12"/>
  <c r="X12" i="17"/>
  <c r="X14" i="17"/>
  <c r="X22" i="17"/>
  <c r="X24" i="17"/>
  <c r="U11" i="17"/>
  <c r="U13" i="17"/>
  <c r="U15" i="17"/>
  <c r="U17" i="17"/>
  <c r="U19" i="17"/>
  <c r="U21" i="17"/>
  <c r="U23" i="17"/>
  <c r="U25" i="17"/>
  <c r="U27" i="17"/>
  <c r="X10" i="17"/>
  <c r="X26" i="17"/>
  <c r="O10" i="17"/>
  <c r="O12" i="17"/>
  <c r="O14" i="17"/>
  <c r="O16" i="17"/>
  <c r="O18" i="17"/>
  <c r="O20" i="17"/>
  <c r="O22" i="17"/>
  <c r="O24" i="17"/>
  <c r="O26" i="17"/>
  <c r="X16" i="17"/>
  <c r="X18" i="17"/>
  <c r="X20" i="17"/>
  <c r="X27" i="18"/>
  <c r="X31" i="18"/>
  <c r="X33" i="18"/>
  <c r="U10" i="18"/>
  <c r="U12" i="18"/>
  <c r="U14" i="18"/>
  <c r="U16" i="18"/>
  <c r="U18" i="18"/>
  <c r="U20" i="18"/>
  <c r="U22" i="18"/>
  <c r="U24" i="18"/>
  <c r="U26" i="18"/>
  <c r="U28" i="18"/>
  <c r="U30" i="18"/>
  <c r="U32" i="18"/>
  <c r="U34" i="18"/>
  <c r="U36" i="18"/>
  <c r="X11" i="18"/>
  <c r="X13" i="18"/>
  <c r="X15" i="18"/>
  <c r="X19" i="18"/>
  <c r="X29" i="18"/>
  <c r="O11" i="18"/>
  <c r="O13" i="18"/>
  <c r="O15" i="18"/>
  <c r="O17" i="18"/>
  <c r="O19" i="18"/>
  <c r="O21" i="18"/>
  <c r="O23" i="18"/>
  <c r="O25" i="18"/>
  <c r="O27" i="18"/>
  <c r="O29" i="18"/>
  <c r="O31" i="18"/>
  <c r="O33" i="18"/>
  <c r="O35" i="18"/>
  <c r="X17" i="18"/>
  <c r="X21" i="18"/>
  <c r="X23" i="18"/>
  <c r="X25" i="18"/>
  <c r="X35" i="18"/>
  <c r="X10" i="16"/>
  <c r="X12" i="16"/>
  <c r="X14" i="16"/>
  <c r="X16" i="16"/>
  <c r="X18" i="16"/>
  <c r="X20" i="16"/>
  <c r="X22" i="16"/>
  <c r="X24" i="16"/>
  <c r="X26" i="16"/>
  <c r="O10" i="16"/>
  <c r="O12" i="16"/>
  <c r="O14" i="16"/>
  <c r="O16" i="16"/>
  <c r="O18" i="16"/>
  <c r="O20" i="16"/>
  <c r="O22" i="16"/>
  <c r="O24" i="16"/>
  <c r="O26" i="16"/>
  <c r="X11" i="15"/>
  <c r="X19" i="15"/>
  <c r="X21" i="15"/>
  <c r="X25" i="15"/>
  <c r="U10" i="15"/>
  <c r="U12" i="15"/>
  <c r="U14" i="15"/>
  <c r="U16" i="15"/>
  <c r="U18" i="15"/>
  <c r="U20" i="15"/>
  <c r="U22" i="15"/>
  <c r="U24" i="15"/>
  <c r="U26" i="15"/>
  <c r="U28" i="15"/>
  <c r="X13" i="15"/>
  <c r="X17" i="15"/>
  <c r="X27" i="15"/>
  <c r="O11" i="15"/>
  <c r="O13" i="15"/>
  <c r="O15" i="15"/>
  <c r="O17" i="15"/>
  <c r="O19" i="15"/>
  <c r="O21" i="15"/>
  <c r="O23" i="15"/>
  <c r="O25" i="15"/>
  <c r="O27" i="15"/>
  <c r="X15" i="15"/>
  <c r="X23" i="15"/>
  <c r="O13" i="14"/>
  <c r="O15" i="14"/>
  <c r="O17" i="14"/>
  <c r="X11" i="14"/>
  <c r="X13" i="14"/>
  <c r="X15" i="14"/>
  <c r="X17" i="14"/>
  <c r="O11" i="14"/>
  <c r="O26" i="14"/>
  <c r="O24" i="14"/>
  <c r="O34" i="14"/>
  <c r="O32" i="14"/>
  <c r="O22" i="14"/>
  <c r="O30" i="14"/>
  <c r="O38" i="14"/>
  <c r="O20" i="14"/>
  <c r="O28" i="14"/>
  <c r="O36" i="14"/>
  <c r="U20" i="14"/>
  <c r="U22" i="14"/>
  <c r="U24" i="14"/>
  <c r="U26" i="14"/>
  <c r="U28" i="14"/>
  <c r="U30" i="14"/>
  <c r="U32" i="14"/>
  <c r="U34" i="14"/>
  <c r="U36" i="14"/>
  <c r="U38" i="14"/>
  <c r="X21" i="14"/>
  <c r="X23" i="14"/>
  <c r="X25" i="14"/>
  <c r="X33" i="14"/>
  <c r="X27" i="14"/>
  <c r="X29" i="14"/>
  <c r="O21" i="14"/>
  <c r="O23" i="14"/>
  <c r="O25" i="14"/>
  <c r="O27" i="14"/>
  <c r="O29" i="14"/>
  <c r="O31" i="14"/>
  <c r="O33" i="14"/>
  <c r="O35" i="14"/>
  <c r="O37" i="14"/>
  <c r="X31" i="14"/>
  <c r="X35" i="14"/>
  <c r="X37" i="14"/>
  <c r="X10" i="13"/>
  <c r="X12" i="13"/>
  <c r="X14" i="13"/>
  <c r="X16" i="13"/>
  <c r="X18" i="13"/>
  <c r="X22" i="13"/>
  <c r="X26" i="13"/>
  <c r="O10" i="13"/>
  <c r="O12" i="13"/>
  <c r="O14" i="13"/>
  <c r="O16" i="13"/>
  <c r="O18" i="13"/>
  <c r="O20" i="13"/>
  <c r="O22" i="13"/>
  <c r="O24" i="13"/>
  <c r="O26" i="13"/>
  <c r="X20" i="13"/>
  <c r="X24" i="13"/>
  <c r="X16" i="12"/>
  <c r="X18" i="12"/>
  <c r="X24" i="12"/>
  <c r="X26" i="12"/>
  <c r="X28" i="12"/>
  <c r="X32" i="12"/>
  <c r="O16" i="12"/>
  <c r="O18" i="12"/>
  <c r="O20" i="12"/>
  <c r="O22" i="12"/>
  <c r="O24" i="12"/>
  <c r="O26" i="12"/>
  <c r="O28" i="12"/>
  <c r="O30" i="12"/>
  <c r="O32" i="12"/>
  <c r="X20" i="12"/>
  <c r="X22" i="12"/>
  <c r="X30" i="12"/>
  <c r="J14" i="4"/>
  <c r="I14" i="4"/>
  <c r="G14" i="4"/>
  <c r="H14" i="4"/>
  <c r="F13" i="12"/>
  <c r="A11" i="10"/>
  <c r="A10" i="10"/>
  <c r="A9" i="10"/>
  <c r="A8" i="10"/>
  <c r="A26" i="10"/>
  <c r="A25" i="10"/>
  <c r="A24" i="10"/>
  <c r="A23" i="10"/>
  <c r="A19" i="10"/>
  <c r="A18" i="10"/>
  <c r="A17" i="10"/>
  <c r="A16" i="10"/>
  <c r="A15" i="10"/>
  <c r="A19" i="9"/>
  <c r="A18" i="9"/>
  <c r="A17" i="9"/>
  <c r="A16" i="9"/>
  <c r="A12" i="9"/>
  <c r="A11" i="9"/>
  <c r="A10" i="9"/>
  <c r="A9" i="9"/>
  <c r="A8" i="9"/>
  <c r="A22" i="8"/>
  <c r="A21" i="8"/>
  <c r="A20" i="8"/>
  <c r="A16" i="8"/>
  <c r="A15" i="8"/>
  <c r="A14" i="8"/>
  <c r="A10" i="8"/>
  <c r="A9" i="8"/>
  <c r="A8" i="8"/>
  <c r="A18" i="7"/>
  <c r="A17" i="7"/>
  <c r="A16" i="7"/>
  <c r="A12" i="7"/>
  <c r="A11" i="7"/>
  <c r="A10" i="7"/>
  <c r="A9" i="7"/>
  <c r="A8" i="7"/>
  <c r="A21" i="6"/>
  <c r="A20" i="6"/>
  <c r="A19" i="6"/>
  <c r="A18" i="6"/>
  <c r="A14" i="6"/>
  <c r="A13" i="6"/>
  <c r="A12" i="6"/>
  <c r="A11" i="6"/>
  <c r="A10" i="6"/>
  <c r="A9" i="6"/>
  <c r="A8" i="6"/>
  <c r="A27" i="5"/>
  <c r="A26" i="5"/>
  <c r="A25" i="5"/>
  <c r="A24" i="5"/>
  <c r="A23" i="5"/>
  <c r="A19" i="5"/>
  <c r="A18" i="5"/>
  <c r="A17" i="5"/>
  <c r="A16" i="5"/>
  <c r="A15" i="5"/>
  <c r="A11" i="5"/>
  <c r="A10" i="5"/>
  <c r="A9" i="5"/>
  <c r="A10" i="1"/>
  <c r="A9" i="1"/>
  <c r="D6" i="5"/>
  <c r="D13" i="5"/>
  <c r="D21" i="5"/>
  <c r="D21" i="1"/>
  <c r="D12" i="1"/>
  <c r="D6" i="1"/>
  <c r="B2" i="18"/>
  <c r="O50" i="18"/>
  <c r="O49" i="18"/>
  <c r="Y48" i="18"/>
  <c r="Y47" i="18"/>
  <c r="O47" i="18"/>
  <c r="N47" i="18"/>
  <c r="M47" i="18"/>
  <c r="X46" i="18"/>
  <c r="U46" i="18"/>
  <c r="O46" i="18"/>
  <c r="I46" i="18"/>
  <c r="F45" i="18"/>
  <c r="U45" i="18"/>
  <c r="F44" i="18"/>
  <c r="X44" i="18"/>
  <c r="F43" i="18"/>
  <c r="U43" i="18"/>
  <c r="F42" i="18"/>
  <c r="X42" i="18"/>
  <c r="F41" i="18"/>
  <c r="U41" i="18"/>
  <c r="F40" i="18"/>
  <c r="X40" i="18"/>
  <c r="F39" i="18"/>
  <c r="U39" i="18"/>
  <c r="O38" i="18"/>
  <c r="F38" i="18"/>
  <c r="X38" i="18"/>
  <c r="F37" i="18"/>
  <c r="U37" i="18"/>
  <c r="F9" i="18"/>
  <c r="X9" i="18"/>
  <c r="B4" i="18"/>
  <c r="C1" i="18"/>
  <c r="B2" i="16"/>
  <c r="B2" i="15"/>
  <c r="B2" i="14"/>
  <c r="B2" i="13"/>
  <c r="B2" i="12"/>
  <c r="B2" i="17"/>
  <c r="D28" i="11"/>
  <c r="D27" i="11"/>
  <c r="D26" i="11"/>
  <c r="D24" i="11"/>
  <c r="D23" i="11"/>
  <c r="D21" i="11"/>
  <c r="D20" i="11"/>
  <c r="D19" i="11"/>
  <c r="D17" i="11"/>
  <c r="D16" i="11"/>
  <c r="D14" i="11"/>
  <c r="D13" i="11"/>
  <c r="D11" i="11"/>
  <c r="D10" i="11"/>
  <c r="D9" i="11"/>
  <c r="D7" i="11"/>
  <c r="D6" i="11"/>
  <c r="D5" i="11"/>
  <c r="D36" i="11"/>
  <c r="B47" i="18"/>
  <c r="D37" i="11"/>
  <c r="D35" i="11"/>
  <c r="D34" i="11"/>
  <c r="D33" i="11"/>
  <c r="D32" i="11"/>
  <c r="D31" i="11"/>
  <c r="A19" i="1"/>
  <c r="A29" i="1"/>
  <c r="A28" i="1"/>
  <c r="A27" i="1"/>
  <c r="A26" i="1"/>
  <c r="A25" i="1"/>
  <c r="A23" i="1"/>
  <c r="A17" i="1"/>
  <c r="A15" i="1"/>
  <c r="A14" i="1"/>
  <c r="B30" i="1"/>
  <c r="I22" i="5"/>
  <c r="M22" i="5"/>
  <c r="M17" i="6"/>
  <c r="I17" i="6"/>
  <c r="I7" i="7"/>
  <c r="M7" i="7"/>
  <c r="I7" i="8"/>
  <c r="M7" i="8"/>
  <c r="M7" i="1"/>
  <c r="I7" i="1"/>
  <c r="I22" i="1"/>
  <c r="M22" i="1"/>
  <c r="M7" i="6"/>
  <c r="I7" i="6"/>
  <c r="I15" i="7"/>
  <c r="M15" i="7"/>
  <c r="I7" i="9"/>
  <c r="M7" i="9"/>
  <c r="M7" i="5"/>
  <c r="I7" i="5"/>
  <c r="I19" i="8"/>
  <c r="M19" i="8"/>
  <c r="M15" i="9"/>
  <c r="I15" i="9"/>
  <c r="M14" i="10"/>
  <c r="I14" i="10"/>
  <c r="I14" i="5"/>
  <c r="M14" i="5"/>
  <c r="I13" i="8"/>
  <c r="M13" i="8"/>
  <c r="I22" i="10"/>
  <c r="M22" i="10"/>
  <c r="M7" i="10"/>
  <c r="I7" i="10"/>
  <c r="L19" i="8"/>
  <c r="L14" i="5"/>
  <c r="L7" i="6"/>
  <c r="L15" i="7"/>
  <c r="L7" i="9"/>
  <c r="L14" i="10"/>
  <c r="L13" i="8"/>
  <c r="L22" i="10"/>
  <c r="L7" i="10"/>
  <c r="L15" i="9"/>
  <c r="L22" i="5"/>
  <c r="L17" i="6"/>
  <c r="L7" i="7"/>
  <c r="L4" i="7" s="1"/>
  <c r="L7" i="8"/>
  <c r="L4" i="8" s="1"/>
  <c r="F15" i="7"/>
  <c r="K14" i="5"/>
  <c r="H22" i="5"/>
  <c r="H17" i="6"/>
  <c r="F22" i="10"/>
  <c r="H7" i="10"/>
  <c r="K7" i="6"/>
  <c r="H7" i="7"/>
  <c r="H4" i="7" s="1"/>
  <c r="F19" i="8"/>
  <c r="F7" i="9"/>
  <c r="F15" i="9"/>
  <c r="F14" i="10"/>
  <c r="J7" i="10"/>
  <c r="F7" i="6"/>
  <c r="H7" i="9"/>
  <c r="G14" i="5"/>
  <c r="F7" i="10"/>
  <c r="J7" i="7"/>
  <c r="J4" i="7" s="1"/>
  <c r="K7" i="10"/>
  <c r="K22" i="5"/>
  <c r="G7" i="7"/>
  <c r="G4" i="7" s="1"/>
  <c r="J22" i="5"/>
  <c r="F14" i="5"/>
  <c r="K19" i="8"/>
  <c r="G13" i="8"/>
  <c r="K13" i="8"/>
  <c r="F13" i="8"/>
  <c r="J13" i="8"/>
  <c r="H13" i="8"/>
  <c r="G7" i="10"/>
  <c r="J19" i="8"/>
  <c r="G22" i="5"/>
  <c r="K22" i="10"/>
  <c r="H19" i="8"/>
  <c r="K17" i="6"/>
  <c r="K4" i="6" s="1"/>
  <c r="F22" i="5"/>
  <c r="J22" i="10"/>
  <c r="G19" i="8"/>
  <c r="J17" i="6"/>
  <c r="H22" i="10"/>
  <c r="K15" i="9"/>
  <c r="J7" i="8"/>
  <c r="J4" i="8" s="1"/>
  <c r="K7" i="8"/>
  <c r="K4" i="8" s="1"/>
  <c r="H7" i="8"/>
  <c r="H4" i="8" s="1"/>
  <c r="G7" i="8"/>
  <c r="G4" i="8" s="1"/>
  <c r="F7" i="8"/>
  <c r="G22" i="10"/>
  <c r="J15" i="9"/>
  <c r="G17" i="6"/>
  <c r="J14" i="5"/>
  <c r="H15" i="9"/>
  <c r="K15" i="7"/>
  <c r="F17" i="6"/>
  <c r="H14" i="5"/>
  <c r="H15" i="7"/>
  <c r="G15" i="9"/>
  <c r="J15" i="7"/>
  <c r="F7" i="7"/>
  <c r="F4" i="7" s="1"/>
  <c r="K14" i="10"/>
  <c r="K4" i="10" s="1"/>
  <c r="G7" i="9"/>
  <c r="J14" i="10"/>
  <c r="J4" i="10" s="1"/>
  <c r="G15" i="7"/>
  <c r="J7" i="6"/>
  <c r="J4" i="6" s="1"/>
  <c r="H14" i="10"/>
  <c r="H4" i="10" s="1"/>
  <c r="K7" i="9"/>
  <c r="K4" i="9" s="1"/>
  <c r="H7" i="6"/>
  <c r="H4" i="6" s="1"/>
  <c r="K7" i="7"/>
  <c r="K4" i="7" s="1"/>
  <c r="G14" i="10"/>
  <c r="J7" i="9"/>
  <c r="J4" i="9" s="1"/>
  <c r="G7" i="6"/>
  <c r="G4" i="6" s="1"/>
  <c r="L22" i="1"/>
  <c r="G22" i="1"/>
  <c r="H22" i="1"/>
  <c r="K22" i="1"/>
  <c r="F22" i="1"/>
  <c r="J22" i="1"/>
  <c r="F7" i="1"/>
  <c r="L7" i="1"/>
  <c r="G7" i="1"/>
  <c r="K7" i="1"/>
  <c r="J7" i="1"/>
  <c r="H7" i="1"/>
  <c r="D7" i="8"/>
  <c r="D19" i="8"/>
  <c r="O40" i="18"/>
  <c r="O42" i="18"/>
  <c r="O9" i="18"/>
  <c r="O44" i="18"/>
  <c r="D22" i="10"/>
  <c r="D7" i="10"/>
  <c r="D3" i="8"/>
  <c r="C18" i="11" s="1"/>
  <c r="D3" i="9"/>
  <c r="C22" i="11" s="1"/>
  <c r="D14" i="10"/>
  <c r="D3" i="10"/>
  <c r="C25" i="11" s="1"/>
  <c r="D13" i="8"/>
  <c r="D3" i="6"/>
  <c r="C12" i="11" s="1"/>
  <c r="D17" i="6"/>
  <c r="D7" i="7"/>
  <c r="D15" i="7"/>
  <c r="D3" i="7"/>
  <c r="C15" i="11" s="1"/>
  <c r="D16" i="4"/>
  <c r="E16" i="4" s="1"/>
  <c r="D17" i="4"/>
  <c r="E17" i="4" s="1"/>
  <c r="C17" i="4"/>
  <c r="C16" i="4"/>
  <c r="D7" i="6"/>
  <c r="X37" i="18"/>
  <c r="X39" i="18"/>
  <c r="X41" i="18"/>
  <c r="X43" i="18"/>
  <c r="X45" i="18"/>
  <c r="U9" i="18"/>
  <c r="U38" i="18"/>
  <c r="U40" i="18"/>
  <c r="U42" i="18"/>
  <c r="U44" i="18"/>
  <c r="O37" i="18"/>
  <c r="O39" i="18"/>
  <c r="O41" i="18"/>
  <c r="O43" i="18"/>
  <c r="O45" i="18"/>
  <c r="E7" i="4"/>
  <c r="I4" i="5"/>
  <c r="I4" i="10"/>
  <c r="M4" i="9"/>
  <c r="M4" i="6"/>
  <c r="I4" i="6"/>
  <c r="N3" i="6" s="1"/>
  <c r="M4" i="7"/>
  <c r="I4" i="7"/>
  <c r="N3" i="7" s="1"/>
  <c r="M4" i="8"/>
  <c r="M4" i="10"/>
  <c r="I4" i="8"/>
  <c r="M4" i="5"/>
  <c r="I4" i="9"/>
  <c r="N3" i="9" s="1"/>
  <c r="L4" i="9"/>
  <c r="L4" i="6"/>
  <c r="L4" i="10"/>
  <c r="G4" i="9"/>
  <c r="F36" i="17"/>
  <c r="X36" i="17"/>
  <c r="F35" i="17"/>
  <c r="X35" i="17"/>
  <c r="F34" i="17"/>
  <c r="X34" i="17"/>
  <c r="F33" i="17"/>
  <c r="X33" i="17"/>
  <c r="F32" i="17"/>
  <c r="X32" i="17"/>
  <c r="F31" i="17"/>
  <c r="X31" i="17"/>
  <c r="F30" i="17"/>
  <c r="X30" i="17"/>
  <c r="F29" i="17"/>
  <c r="X29" i="17"/>
  <c r="F28" i="17"/>
  <c r="X28" i="17"/>
  <c r="F9" i="17"/>
  <c r="X9" i="17"/>
  <c r="F36" i="16"/>
  <c r="F35" i="16"/>
  <c r="F34" i="16"/>
  <c r="F33" i="16"/>
  <c r="F32" i="16"/>
  <c r="F31" i="16"/>
  <c r="F30" i="16"/>
  <c r="F29" i="16"/>
  <c r="F28" i="16"/>
  <c r="F9" i="16"/>
  <c r="F37" i="15"/>
  <c r="F36" i="15"/>
  <c r="F35" i="15"/>
  <c r="F34" i="15"/>
  <c r="F33" i="15"/>
  <c r="F32" i="15"/>
  <c r="F31" i="15"/>
  <c r="F30" i="15"/>
  <c r="F29" i="15"/>
  <c r="F9" i="15"/>
  <c r="F46" i="14"/>
  <c r="F45" i="14"/>
  <c r="F44" i="14"/>
  <c r="F43" i="14"/>
  <c r="F42" i="14"/>
  <c r="F41" i="14"/>
  <c r="F40" i="14"/>
  <c r="F39" i="14"/>
  <c r="F9" i="14"/>
  <c r="F36" i="13"/>
  <c r="F35" i="13"/>
  <c r="F34" i="13"/>
  <c r="F33" i="13"/>
  <c r="F32" i="13"/>
  <c r="F31" i="13"/>
  <c r="F30" i="13"/>
  <c r="F29" i="13"/>
  <c r="F28" i="13"/>
  <c r="F38" i="12"/>
  <c r="F37" i="12"/>
  <c r="F36" i="12"/>
  <c r="F35" i="12"/>
  <c r="F34" i="12"/>
  <c r="F12" i="12"/>
  <c r="F11" i="12"/>
  <c r="F10" i="12"/>
  <c r="F9" i="12"/>
  <c r="O41" i="17"/>
  <c r="O40" i="17"/>
  <c r="O38" i="17"/>
  <c r="N38" i="17"/>
  <c r="M38" i="17"/>
  <c r="X37" i="17"/>
  <c r="U37" i="17"/>
  <c r="O37" i="17"/>
  <c r="I37" i="17"/>
  <c r="U36" i="17"/>
  <c r="U35" i="17"/>
  <c r="O35" i="17"/>
  <c r="U34" i="17"/>
  <c r="U33" i="17"/>
  <c r="O33" i="17"/>
  <c r="U32" i="17"/>
  <c r="O32" i="17"/>
  <c r="U31" i="17"/>
  <c r="O31" i="17"/>
  <c r="U30" i="17"/>
  <c r="O30" i="17"/>
  <c r="U29" i="17"/>
  <c r="O29" i="17"/>
  <c r="Y39" i="17"/>
  <c r="U28" i="17"/>
  <c r="O28" i="17"/>
  <c r="U9" i="17"/>
  <c r="O9" i="17"/>
  <c r="B4" i="17"/>
  <c r="C1" i="17"/>
  <c r="O41" i="16"/>
  <c r="O40" i="16"/>
  <c r="O38" i="16"/>
  <c r="N38" i="16"/>
  <c r="M38" i="16"/>
  <c r="X37" i="16"/>
  <c r="U37" i="16"/>
  <c r="O37" i="16"/>
  <c r="I37" i="16"/>
  <c r="U36" i="16"/>
  <c r="X35" i="16"/>
  <c r="U34" i="16"/>
  <c r="X33" i="16"/>
  <c r="U33" i="16"/>
  <c r="O33" i="16"/>
  <c r="X32" i="16"/>
  <c r="U32" i="16"/>
  <c r="O32" i="16"/>
  <c r="X31" i="16"/>
  <c r="U31" i="16"/>
  <c r="O31" i="16"/>
  <c r="X30" i="16"/>
  <c r="U30" i="16"/>
  <c r="O30" i="16"/>
  <c r="X29" i="16"/>
  <c r="U29" i="16"/>
  <c r="O29" i="16"/>
  <c r="X28" i="16"/>
  <c r="U28" i="16"/>
  <c r="O28" i="16"/>
  <c r="X9" i="16"/>
  <c r="U9" i="16"/>
  <c r="O9" i="16"/>
  <c r="B4" i="16"/>
  <c r="C1" i="16"/>
  <c r="O42" i="15"/>
  <c r="O41" i="15"/>
  <c r="O39" i="15"/>
  <c r="N39" i="15"/>
  <c r="M39" i="15"/>
  <c r="X38" i="15"/>
  <c r="U38" i="15"/>
  <c r="O38" i="15"/>
  <c r="I38" i="15"/>
  <c r="U37" i="15"/>
  <c r="O37" i="15"/>
  <c r="X37" i="15"/>
  <c r="U36" i="15"/>
  <c r="X36" i="15"/>
  <c r="U35" i="15"/>
  <c r="O35" i="15"/>
  <c r="X35" i="15"/>
  <c r="X34" i="15"/>
  <c r="U34" i="15"/>
  <c r="O34" i="15"/>
  <c r="X33" i="15"/>
  <c r="U33" i="15"/>
  <c r="O33" i="15"/>
  <c r="X32" i="15"/>
  <c r="U32" i="15"/>
  <c r="O32" i="15"/>
  <c r="X31" i="15"/>
  <c r="U31" i="15"/>
  <c r="O31" i="15"/>
  <c r="X30" i="15"/>
  <c r="U30" i="15"/>
  <c r="O30" i="15"/>
  <c r="X29" i="15"/>
  <c r="U29" i="15"/>
  <c r="O29" i="15"/>
  <c r="X9" i="15"/>
  <c r="U9" i="15"/>
  <c r="O9" i="15"/>
  <c r="B4" i="15"/>
  <c r="C1" i="15"/>
  <c r="O51" i="14"/>
  <c r="O50" i="14"/>
  <c r="O48" i="14"/>
  <c r="N48" i="14"/>
  <c r="M48" i="14"/>
  <c r="X47" i="14"/>
  <c r="U47" i="14"/>
  <c r="O47" i="14"/>
  <c r="I47" i="14"/>
  <c r="U46" i="14"/>
  <c r="O45" i="14"/>
  <c r="X45" i="14"/>
  <c r="U44" i="14"/>
  <c r="X43" i="14"/>
  <c r="U43" i="14"/>
  <c r="O43" i="14"/>
  <c r="X42" i="14"/>
  <c r="U42" i="14"/>
  <c r="O42" i="14"/>
  <c r="X41" i="14"/>
  <c r="U41" i="14"/>
  <c r="O41" i="14"/>
  <c r="X40" i="14"/>
  <c r="U40" i="14"/>
  <c r="O40" i="14"/>
  <c r="X39" i="14"/>
  <c r="U39" i="14"/>
  <c r="O39" i="14"/>
  <c r="X9" i="14"/>
  <c r="U9" i="14"/>
  <c r="O9" i="14"/>
  <c r="B4" i="14"/>
  <c r="C1" i="14"/>
  <c r="O41" i="13"/>
  <c r="O40" i="13"/>
  <c r="O38" i="13"/>
  <c r="N38" i="13"/>
  <c r="M38" i="13"/>
  <c r="X37" i="13"/>
  <c r="U37" i="13"/>
  <c r="O37" i="13"/>
  <c r="I37" i="13"/>
  <c r="U36" i="13"/>
  <c r="O35" i="13"/>
  <c r="X35" i="13"/>
  <c r="U34" i="13"/>
  <c r="X33" i="13"/>
  <c r="U33" i="13"/>
  <c r="O33" i="13"/>
  <c r="X32" i="13"/>
  <c r="U32" i="13"/>
  <c r="O32" i="13"/>
  <c r="X31" i="13"/>
  <c r="U31" i="13"/>
  <c r="O31" i="13"/>
  <c r="X30" i="13"/>
  <c r="U30" i="13"/>
  <c r="O30" i="13"/>
  <c r="X29" i="13"/>
  <c r="U29" i="13"/>
  <c r="O29" i="13"/>
  <c r="X28" i="13"/>
  <c r="U28" i="13"/>
  <c r="O28" i="13"/>
  <c r="X9" i="13"/>
  <c r="U9" i="13"/>
  <c r="B4" i="13"/>
  <c r="C1" i="13"/>
  <c r="O39" i="12"/>
  <c r="X39" i="12"/>
  <c r="U39" i="12"/>
  <c r="I39" i="12"/>
  <c r="O43" i="12"/>
  <c r="O42" i="12"/>
  <c r="O40" i="12"/>
  <c r="U38" i="12"/>
  <c r="U37" i="12"/>
  <c r="U36" i="12"/>
  <c r="O34" i="12"/>
  <c r="U13" i="12"/>
  <c r="O12" i="12"/>
  <c r="U11" i="12"/>
  <c r="O10" i="12"/>
  <c r="O9" i="12"/>
  <c r="X12" i="12"/>
  <c r="Y38" i="17"/>
  <c r="Y39" i="16"/>
  <c r="Y40" i="15"/>
  <c r="Y39" i="15"/>
  <c r="Y49" i="14"/>
  <c r="Y48" i="14"/>
  <c r="Y39" i="13"/>
  <c r="Y38" i="13"/>
  <c r="O34" i="17"/>
  <c r="O36" i="17"/>
  <c r="X34" i="16"/>
  <c r="O35" i="16"/>
  <c r="X36" i="16"/>
  <c r="U35" i="16"/>
  <c r="O34" i="16"/>
  <c r="O36" i="16"/>
  <c r="O36" i="15"/>
  <c r="X46" i="14"/>
  <c r="X44" i="14"/>
  <c r="U45" i="14"/>
  <c r="O44" i="14"/>
  <c r="O46" i="14"/>
  <c r="X34" i="13"/>
  <c r="X36" i="13"/>
  <c r="U35" i="13"/>
  <c r="O34" i="13"/>
  <c r="O36" i="13"/>
  <c r="X34" i="12"/>
  <c r="X37" i="12"/>
  <c r="U10" i="12"/>
  <c r="U34" i="12"/>
  <c r="N40" i="12"/>
  <c r="O13" i="12"/>
  <c r="O11" i="12"/>
  <c r="O37" i="12"/>
  <c r="U12" i="12"/>
  <c r="X11" i="12"/>
  <c r="O38" i="12"/>
  <c r="O36" i="12"/>
  <c r="M40" i="12"/>
  <c r="U35" i="12"/>
  <c r="X35" i="12"/>
  <c r="O35" i="12"/>
  <c r="X38" i="12"/>
  <c r="X36" i="12"/>
  <c r="X9" i="12"/>
  <c r="U9" i="12"/>
  <c r="X13" i="12"/>
  <c r="X10" i="12"/>
  <c r="C1" i="12"/>
  <c r="Y38" i="16"/>
  <c r="B40" i="12"/>
  <c r="B1" i="11"/>
  <c r="D1" i="1"/>
  <c r="D12" i="11"/>
  <c r="D25" i="11"/>
  <c r="D8" i="11"/>
  <c r="D4" i="11"/>
  <c r="D15" i="11"/>
  <c r="D22" i="11"/>
  <c r="D18" i="11"/>
  <c r="B38" i="17"/>
  <c r="B38" i="16"/>
  <c r="B48" i="14"/>
  <c r="B38" i="13"/>
  <c r="B39" i="15"/>
  <c r="D30" i="11"/>
  <c r="D29" i="11"/>
  <c r="D38" i="11" s="1"/>
  <c r="B22" i="10"/>
  <c r="B21" i="10"/>
  <c r="B20" i="10"/>
  <c r="B14" i="10"/>
  <c r="B13" i="10"/>
  <c r="B12" i="10"/>
  <c r="B7" i="10"/>
  <c r="B6" i="10"/>
  <c r="B5" i="10"/>
  <c r="B4" i="10"/>
  <c r="B20" i="9"/>
  <c r="B15" i="9"/>
  <c r="B14" i="9"/>
  <c r="B13" i="9"/>
  <c r="B7" i="9"/>
  <c r="B6" i="9"/>
  <c r="B5" i="9"/>
  <c r="B4" i="9"/>
  <c r="B23" i="8"/>
  <c r="B19" i="8"/>
  <c r="B18" i="8"/>
  <c r="B17" i="8"/>
  <c r="B13" i="8"/>
  <c r="B12" i="8"/>
  <c r="B11" i="8"/>
  <c r="B7" i="8"/>
  <c r="B6" i="8"/>
  <c r="B5" i="8"/>
  <c r="B4" i="8"/>
  <c r="B15" i="7"/>
  <c r="B14" i="7"/>
  <c r="B13" i="7"/>
  <c r="B7" i="7"/>
  <c r="B6" i="7"/>
  <c r="B5" i="7"/>
  <c r="B4" i="7"/>
  <c r="B6" i="5"/>
  <c r="B6" i="6"/>
  <c r="B4" i="5"/>
  <c r="B5" i="5"/>
  <c r="B22" i="6"/>
  <c r="B17" i="6"/>
  <c r="B16" i="6"/>
  <c r="B15" i="6"/>
  <c r="B7" i="6"/>
  <c r="B5" i="6"/>
  <c r="B4" i="6"/>
  <c r="B28" i="5"/>
  <c r="B22" i="5"/>
  <c r="B21" i="5"/>
  <c r="B20" i="5"/>
  <c r="B14" i="5"/>
  <c r="B13" i="5"/>
  <c r="B12" i="5"/>
  <c r="B7" i="5"/>
  <c r="D7" i="9"/>
  <c r="D15" i="9"/>
  <c r="D14" i="5"/>
  <c r="D7" i="5"/>
  <c r="B22" i="1"/>
  <c r="B21" i="1"/>
  <c r="B20" i="1"/>
  <c r="B13" i="1"/>
  <c r="B12" i="1"/>
  <c r="B11" i="1"/>
  <c r="D7" i="1"/>
  <c r="B7" i="1"/>
  <c r="B6" i="1"/>
  <c r="B5" i="1"/>
  <c r="B4" i="1"/>
  <c r="E24" i="11"/>
  <c r="F24" i="11" s="1"/>
  <c r="E13" i="11"/>
  <c r="F13" i="11" s="1"/>
  <c r="E10" i="11"/>
  <c r="F10" i="11" s="1"/>
  <c r="D18" i="4"/>
  <c r="C18" i="4"/>
  <c r="A18" i="1"/>
  <c r="E20" i="11"/>
  <c r="F20" i="11" s="1"/>
  <c r="M13" i="1"/>
  <c r="M4" i="1" s="1"/>
  <c r="I13" i="1"/>
  <c r="I4" i="1" s="1"/>
  <c r="G13" i="1"/>
  <c r="H13" i="1"/>
  <c r="J13" i="1"/>
  <c r="L13" i="1"/>
  <c r="K13" i="1"/>
  <c r="F13" i="1"/>
  <c r="E21" i="11"/>
  <c r="F21" i="11" s="1"/>
  <c r="D15" i="4"/>
  <c r="C15" i="4"/>
  <c r="D13" i="1"/>
  <c r="E17" i="11"/>
  <c r="F17" i="11" s="1"/>
  <c r="E28" i="11"/>
  <c r="F28" i="11" s="1"/>
  <c r="D3" i="1"/>
  <c r="E16" i="11"/>
  <c r="F16" i="11" s="1"/>
  <c r="E14" i="11"/>
  <c r="F14" i="11" s="1"/>
  <c r="D22" i="1"/>
  <c r="C13" i="4"/>
  <c r="D13" i="4"/>
  <c r="E13" i="4" s="1"/>
  <c r="E27" i="11"/>
  <c r="F27" i="11" s="1"/>
  <c r="E23" i="11"/>
  <c r="F23" i="11" s="1"/>
  <c r="E19" i="11"/>
  <c r="F19" i="11" s="1"/>
  <c r="D22" i="5"/>
  <c r="C19" i="4"/>
  <c r="D19" i="4"/>
  <c r="E19" i="4" s="1"/>
  <c r="F4" i="10"/>
  <c r="E11" i="11"/>
  <c r="F11" i="11" s="1"/>
  <c r="E26" i="11"/>
  <c r="F26" i="11" s="1"/>
  <c r="E9" i="11"/>
  <c r="F9" i="11" s="1"/>
  <c r="C4" i="11"/>
  <c r="B4" i="12"/>
  <c r="E36" i="11" l="1"/>
  <c r="F36" i="11" s="1"/>
  <c r="C1" i="11"/>
  <c r="I5" i="4"/>
  <c r="E34" i="11"/>
  <c r="F34" i="11" s="1"/>
  <c r="B41" i="15" s="1"/>
  <c r="E33" i="11"/>
  <c r="F33" i="11" s="1"/>
  <c r="B50" i="14" s="1"/>
  <c r="E32" i="11"/>
  <c r="F32" i="11" s="1"/>
  <c r="B40" i="13" s="1"/>
  <c r="E37" i="11"/>
  <c r="F37" i="11" s="1"/>
  <c r="E35" i="11"/>
  <c r="F35" i="11" s="1"/>
  <c r="B40" i="16" s="1"/>
  <c r="E15" i="11"/>
  <c r="F15" i="11" s="1"/>
  <c r="E12" i="11"/>
  <c r="F12" i="11" s="1"/>
  <c r="E18" i="11"/>
  <c r="F18" i="11" s="1"/>
  <c r="E22" i="11"/>
  <c r="F22" i="11" s="1"/>
  <c r="E25" i="11"/>
  <c r="E8" i="11"/>
  <c r="F8" i="11" s="1"/>
  <c r="H4" i="9"/>
  <c r="F4" i="9"/>
  <c r="E18" i="4"/>
  <c r="G4" i="10"/>
  <c r="E15" i="4"/>
  <c r="L4" i="1"/>
  <c r="J4" i="1"/>
  <c r="N3" i="10"/>
  <c r="F4" i="1"/>
  <c r="K4" i="1"/>
  <c r="H4" i="1"/>
  <c r="N3" i="5"/>
  <c r="F25" i="11"/>
  <c r="F18" i="8"/>
  <c r="F14" i="9"/>
  <c r="F13" i="10"/>
  <c r="F6" i="6"/>
  <c r="F6" i="10"/>
  <c r="F12" i="8"/>
  <c r="F6" i="7"/>
  <c r="F14" i="7"/>
  <c r="F21" i="10"/>
  <c r="G4" i="1"/>
  <c r="L7" i="5"/>
  <c r="L4" i="5" s="1"/>
  <c r="J7" i="5"/>
  <c r="J4" i="5" s="1"/>
  <c r="K7" i="5"/>
  <c r="K4" i="5" s="1"/>
  <c r="H7" i="5"/>
  <c r="H4" i="5" s="1"/>
  <c r="G7" i="5"/>
  <c r="G4" i="5" s="1"/>
  <c r="D14" i="4"/>
  <c r="F7" i="5"/>
  <c r="D3" i="5"/>
  <c r="C8" i="11" s="1"/>
  <c r="C14" i="4"/>
  <c r="C20" i="4" s="1"/>
  <c r="F6" i="8"/>
  <c r="F4" i="8"/>
  <c r="F16" i="6"/>
  <c r="F4" i="6"/>
  <c r="Y12" i="12"/>
  <c r="Y40" i="12" s="1"/>
  <c r="E31" i="11" s="1"/>
  <c r="F31" i="11" s="1"/>
  <c r="F6" i="9"/>
  <c r="F21" i="5"/>
  <c r="F13" i="5"/>
  <c r="F12" i="1"/>
  <c r="E6" i="11" s="1"/>
  <c r="F6" i="11" s="1"/>
  <c r="F21" i="1"/>
  <c r="E7" i="11" s="1"/>
  <c r="F7" i="11" s="1"/>
  <c r="F6" i="1"/>
  <c r="E5" i="11" s="1"/>
  <c r="F5" i="11" s="1"/>
  <c r="N3" i="8"/>
  <c r="N3" i="1"/>
  <c r="B40" i="17" l="1"/>
  <c r="B49" i="18"/>
  <c r="F3" i="9"/>
  <c r="F3" i="6"/>
  <c r="F3" i="8"/>
  <c r="F3" i="10"/>
  <c r="F3" i="7"/>
  <c r="D20" i="4"/>
  <c r="E20" i="4" s="1"/>
  <c r="E14" i="4"/>
  <c r="F4" i="5"/>
  <c r="F6" i="5"/>
  <c r="F3" i="5" s="1"/>
  <c r="B42" i="12"/>
  <c r="F30" i="11"/>
  <c r="E30" i="11" s="1"/>
  <c r="F3" i="1"/>
  <c r="E4" i="11" s="1"/>
  <c r="F4" i="11" s="1"/>
  <c r="F29" i="11" s="1"/>
  <c r="E29" i="11" s="1"/>
  <c r="F38" i="11" l="1"/>
  <c r="E38"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Carlos Schauff</author>
  </authors>
  <commentList>
    <comment ref="I3" authorId="0" shapeId="0" xr:uid="{84618D93-8BF8-4A08-A69A-C5B3287B5344}">
      <text>
        <r>
          <rPr>
            <sz val="8"/>
            <color indexed="81"/>
            <rFont val="Arial"/>
            <family val="2"/>
          </rPr>
          <t>Ao digitar o token numérico corretamente, ele não aparecerá, mas a msg de "Não licenciada" desaparecerá e os cálculos passam a funcionar normalmente.</t>
        </r>
      </text>
    </comment>
    <comment ref="B6" authorId="0" shapeId="0" xr:uid="{00000000-0006-0000-0000-000002000000}">
      <text>
        <r>
          <rPr>
            <b/>
            <sz val="9"/>
            <color indexed="81"/>
            <rFont val="Tahoma"/>
            <family val="2"/>
          </rPr>
          <t>Nível
0 (B) 125
1 250
2 500
3 1000</t>
        </r>
        <r>
          <rPr>
            <sz val="9"/>
            <color indexed="81"/>
            <rFont val="Tahoma"/>
            <family val="2"/>
          </rPr>
          <t xml:space="preserve">
</t>
        </r>
      </text>
    </comment>
    <comment ref="B7" authorId="0" shapeId="0" xr:uid="{00000000-0006-0000-0000-000003000000}">
      <text>
        <r>
          <rPr>
            <sz val="10"/>
            <color indexed="81"/>
            <rFont val="Tahoma"/>
            <family val="2"/>
          </rPr>
          <t xml:space="preserve">ATENÇAO: UMA VEZ LICENCIADA COM O TOKEN CORRETO, A LICENÇA EXPIRARÁ AUTOMATICAMENTE NO FIM DO ANO E A PLANILHA DEIXARÁ DE REALIZAR OS CÁLCULOS CORRETOS.
A licença deve ser renovada </t>
        </r>
        <r>
          <rPr>
            <b/>
            <sz val="10"/>
            <color indexed="81"/>
            <rFont val="Tahoma"/>
            <family val="2"/>
          </rPr>
          <t>sem custo</t>
        </r>
        <r>
          <rPr>
            <sz val="10"/>
            <color indexed="81"/>
            <rFont val="Tahoma"/>
            <family val="2"/>
          </rPr>
          <t xml:space="preserve"> no início de cada ano, solicitando o token em ajuda@compumax.com.br à Compumax ou ao ppqg@ppqg.org.br, informando Nome da Organização e CNPJ. 
Uma planilha licenciada possui garantia contra falhas e suporte remoto se mantiver a estrutura original.
A planilha não licenciada funciona corretamente somente para os Itens 1.1 e 8.1.
</t>
        </r>
      </text>
    </comment>
    <comment ref="J8" authorId="0" shapeId="0" xr:uid="{00000000-0006-0000-0000-000004000000}">
      <text>
        <r>
          <rPr>
            <sz val="11"/>
            <color theme="1"/>
            <rFont val="Calibri"/>
            <family val="2"/>
            <scheme val="minor"/>
          </rPr>
          <t xml:space="preserve">V0 06/02/26 v0 Beta 2026
</t>
        </r>
      </text>
    </comment>
    <comment ref="C12" authorId="0" shapeId="0" xr:uid="{00000000-0006-0000-0000-000005000000}">
      <text>
        <r>
          <rPr>
            <sz val="9"/>
            <color indexed="81"/>
            <rFont val="Arial"/>
            <family val="2"/>
          </rPr>
          <t>Qtde de Processos gerenciais requeridos no Nível</t>
        </r>
      </text>
    </comment>
    <comment ref="D12" authorId="0" shapeId="0" xr:uid="{00000000-0006-0000-0000-000006000000}">
      <text>
        <r>
          <rPr>
            <sz val="9"/>
            <color indexed="81"/>
            <rFont val="Arial"/>
            <family val="2"/>
          </rPr>
          <t>Qtde de Processos Gerenciais avaliados</t>
        </r>
      </text>
    </comment>
    <comment ref="E12" authorId="0" shapeId="0" xr:uid="{00000000-0006-0000-0000-000007000000}">
      <text>
        <r>
          <rPr>
            <sz val="9"/>
            <color indexed="81"/>
            <rFont val="Arial"/>
            <family val="2"/>
          </rPr>
          <t xml:space="preserve">Qtde de Processos gerenciais atendidos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s>
  <commentList>
    <comment ref="F1" authorId="0" shapeId="0" xr:uid="{666330A0-0393-410C-97C1-3707E94BE164}">
      <text>
        <r>
          <rPr>
            <sz val="9"/>
            <color indexed="81"/>
            <rFont val="Segoe UI"/>
            <family val="2"/>
          </rPr>
          <t xml:space="preserve">Consultar os Critérios MEGIA para exemplo de como utilizar a IA para avaliar, atribuir os graus e comentar o relato de práticas de gestão. 
</t>
        </r>
        <r>
          <rPr>
            <b/>
            <sz val="9"/>
            <color indexed="81"/>
            <rFont val="Segoe UI"/>
            <family val="2"/>
          </rPr>
          <t>Avaliar todas as células para a Barra de Progresso ficar completa.</t>
        </r>
      </text>
    </comment>
    <comment ref="A2" authorId="0" shapeId="0" xr:uid="{E6CED0EC-3018-4BA1-9D50-762C93691558}">
      <text>
        <r>
          <rPr>
            <b/>
            <sz val="9"/>
            <color indexed="81"/>
            <rFont val="Arial"/>
            <family val="2"/>
          </rPr>
          <t>Não mexer nessa coluna</t>
        </r>
        <r>
          <rPr>
            <sz val="9"/>
            <color indexed="81"/>
            <rFont val="Arial"/>
            <family val="2"/>
          </rPr>
          <t xml:space="preserve">
A planilha insere "1" automaticamente se a linha do PG é pertinente ao Nível informado na aba "Capa"</t>
        </r>
      </text>
    </comment>
    <comment ref="B2" authorId="0" shapeId="0" xr:uid="{00000000-0006-0000-0100-000002000000}">
      <text>
        <r>
          <rPr>
            <b/>
            <sz val="9"/>
            <color indexed="81"/>
            <rFont val="Arial"/>
            <family val="2"/>
          </rPr>
          <t xml:space="preserve">Reservado para indicar o Nível em vigor na linha
0 = nível &lt;B&gt;
1 = nível &lt;1&gt;
2= nível &lt;2&gt;
3= nível &lt;3&gt;
</t>
        </r>
      </text>
    </comment>
    <comment ref="C2" authorId="0" shapeId="0" xr:uid="{8F979D97-E6D8-4112-A72C-7AACA09EF1DA}">
      <text>
        <r>
          <rPr>
            <b/>
            <sz val="9"/>
            <color indexed="81"/>
            <rFont val="Arial"/>
            <family val="2"/>
          </rPr>
          <t xml:space="preserve">Não mexer
</t>
        </r>
        <r>
          <rPr>
            <sz val="9"/>
            <color indexed="81"/>
            <rFont val="Arial"/>
            <family val="2"/>
          </rPr>
          <t>A coluna identifica uma linha de PG processada durante o cálculo.</t>
        </r>
      </text>
    </comment>
    <comment ref="F2" authorId="0" shapeId="0" xr:uid="{4374A8FF-420F-4ABE-9836-4F86C915BD55}">
      <text>
        <r>
          <rPr>
            <b/>
            <sz val="10"/>
            <color indexed="81"/>
            <rFont val="Tahoma"/>
            <family val="2"/>
          </rPr>
          <t xml:space="preserve">O processo é adequado para atender às suas finalidades especificadas , havendo responsáveis e métodos explicados, e há citação de atividades que foram otimizadas*. </t>
        </r>
        <r>
          <rPr>
            <sz val="10"/>
            <color indexed="81"/>
            <rFont val="Tahoma"/>
            <family val="2"/>
          </rPr>
          <t xml:space="preserve">
0: Processo inexistente ou ele não atende ao menos uma finalidade especificada
1: Há processo, atende ao menos uma finalidade especificada, com responsável, não havendo explicação do método ou menção sobre atividade otimizada
2: Há processo, atende ao menos uma finalidade especificada, com responsável e método explicado, não havendo menção sobre atividade otimizada
3: Há processo, atende todas as suas finalidades especificadas, com responsável e método explicado para algumas delas, havendo ao menos uma atividade otimizada
4: Há processo, atende todas as finalidades especificadas, com seus responsáveis e métodos explicados, e há mais de uma atividade otimizada
*otimizada: passou por processo de análise e enxugamento de atividades que não adicionam valor
</t>
        </r>
      </text>
    </comment>
    <comment ref="G2" authorId="0" shapeId="0" xr:uid="{5C437168-74A1-4AAB-AE47-3A131E5415D9}">
      <text>
        <r>
          <rPr>
            <b/>
            <sz val="10"/>
            <color indexed="81"/>
            <rFont val="Arial"/>
            <family val="2"/>
          </rPr>
          <t>O processo propicia formas  de antecipação a problemas, considerando o conjunto de suas finalidades.</t>
        </r>
        <r>
          <rPr>
            <sz val="10"/>
            <color indexed="81"/>
            <rFont val="Arial"/>
            <family val="2"/>
          </rPr>
          <t xml:space="preserve">
0: Processo inexistente ou sem planejamento 
1: Processo, no mínimo com planejamento e capacitação dos envolvidos 
2: Processo, no mínimo com planejamento, padrões de execução e capacitação dos envolvidos 
3: Processo, no mínimo com planejamento com atores envolvidos, padrões de execução, capacitação dos envolvidos e mecanismo  de controle
4: Processo, no mínimo com planejamento com atores envolvidos, padrões de execução, capacitação dos envolvidos, definição de pontos críticos de controle ou redundância em atividades críticas  e mecanismo de controle
</t>
        </r>
      </text>
    </comment>
    <comment ref="H2" authorId="0" shapeId="0" xr:uid="{2B7D2F75-5726-4548-A723-85DCAE807596}">
      <text>
        <r>
          <rPr>
            <b/>
            <sz val="10"/>
            <color indexed="81"/>
            <rFont val="Arial"/>
            <family val="2"/>
          </rPr>
          <t xml:space="preserve">O processo é apoiado por tecnologia digital, quando aplicável .     </t>
        </r>
        <r>
          <rPr>
            <sz val="10"/>
            <color indexed="81"/>
            <rFont val="Arial"/>
            <family val="2"/>
          </rPr>
          <t xml:space="preserve">
0: Processo inexistente ou não apoiado por sistema informatizado 
1: O processo utiliza apenas sistema informatizado online clássico 
2: A tecnologia digital está implantada em pequena parte do processo
3: A tecnologia digital está implantada em parte importante do processo
4: A tecnologia digital está implantada em todo ou praticamente todo processo ou não é aplicável
</t>
        </r>
        <r>
          <rPr>
            <b/>
            <sz val="10"/>
            <color indexed="81"/>
            <rFont val="Arial"/>
            <family val="2"/>
          </rPr>
          <t xml:space="preserve">Bonificação especial </t>
        </r>
        <r>
          <rPr>
            <sz val="10"/>
            <color indexed="81"/>
            <rFont val="Arial"/>
            <family val="2"/>
          </rPr>
          <t xml:space="preserve">para o fator Digital (computada pela planilha eletrônica): 
Se a I.A. estiver sendo utilizada e ocorrendo no:
● nivel B, em pelo menos um processo gerencial da organização, adicionar cinco pontos percentuais no Critério 5;
● nivel I, em dois processos gerenciais da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5. 
</t>
        </r>
      </text>
    </comment>
    <comment ref="I2" authorId="0" shapeId="0" xr:uid="{720EFF87-9D7D-49E1-80A4-3C041A967882}">
      <text>
        <r>
          <rPr>
            <sz val="9"/>
            <color indexed="81"/>
            <rFont val="Segoe UI"/>
            <family val="2"/>
          </rPr>
          <t>PGs com apoio de IA?
0 Não
1 Sim</t>
        </r>
      </text>
    </comment>
    <comment ref="J2" authorId="0" shapeId="0" xr:uid="{A5D86B86-8A3B-498B-8853-59E51BA1CE54}">
      <text>
        <r>
          <rPr>
            <b/>
            <sz val="10"/>
            <color indexed="81"/>
            <rFont val="Arial"/>
            <family val="2"/>
          </rPr>
          <t xml:space="preserve">O processo é aplicado em escopo  necessário para alcançar sua finalidade. </t>
        </r>
        <r>
          <rPr>
            <sz val="10"/>
            <color indexed="81"/>
            <rFont val="Arial"/>
            <family val="2"/>
          </rPr>
          <t xml:space="preserve">
0: Processo inexistente para permitir avaliar sua abrangência
1: O processo encontra-se em estágios iniciais de implantação ou com abrangência não informada
2: O processo é realizado com abrangência a uma parte pequena ou menos importante do escopo necessário 
3: O processo é realizado com abrangência a uma parte importante do escopo necessário  
4: O processo é realizado com abrangência suficiente ao escopo necessário
</t>
        </r>
      </text>
    </comment>
    <comment ref="K2" authorId="0" shapeId="0" xr:uid="{50A9D532-73ED-4BBB-B0DF-29BAADA00A63}">
      <text>
        <r>
          <rPr>
            <b/>
            <sz val="10"/>
            <color indexed="81"/>
            <rFont val="Tahoma"/>
            <family val="2"/>
          </rPr>
          <t>A eficácia, eficiência ou efetividade do processo é avaliada por meio de indicador ou indicadores .</t>
        </r>
        <r>
          <rPr>
            <sz val="10"/>
            <color indexed="81"/>
            <rFont val="Tahoma"/>
            <family val="2"/>
          </rPr>
          <t xml:space="preserve">
0: Processo inexistente ou não é avaliado
1: O processo é avaliado discutindo seu desempenho, sem indicador numérico 
2: O processo é avaliado discutindo seu desempenho, com indicador numérico volumétrico 
3: O processo é avaliado utilizando indicador numérico de desempenho 
4: O processo é avaliado utilizando indicador numérico de desempenho E usando referência de boas práticas  ou referencial comparativo.
</t>
        </r>
      </text>
    </comment>
    <comment ref="L2" authorId="0" shapeId="0" xr:uid="{E2F82FDF-7F62-4D5C-91AE-E4CEF4575BD5}">
      <text>
        <r>
          <rPr>
            <b/>
            <sz val="10"/>
            <color indexed="81"/>
            <rFont val="Tahoma"/>
            <family val="2"/>
          </rPr>
          <t>O processo foi aperfeiçoado ou incorporou inovações no setor.</t>
        </r>
        <r>
          <rPr>
            <sz val="10"/>
            <color indexed="81"/>
            <rFont val="Tahoma"/>
            <family val="2"/>
          </rPr>
          <t xml:space="preserve">
0: Processo inexistente ou não foi avaliado
1: Processo foi avaliado para incorporar melhoria 
2: Incorporou melhoria nos últimos 3 anos
3: Incorporou melhoria nos últimos 3 anos, citando seu benefício
4: Incorporou melhoria nos últimos 3 anos, citando ganho mensurado 
</t>
        </r>
        <r>
          <rPr>
            <i/>
            <sz val="10"/>
            <color indexed="81"/>
            <rFont val="Tahoma"/>
            <family val="2"/>
          </rPr>
          <t xml:space="preserve">Bonificação especial para o fator Melhorado (computada pelo software): 
Se a melhoria incorpora característica original, inusitada ou incomum, que mudou o patamar de desempenho OU adicionou valor significativo para uma ou mais partes interessadas, i.e., representa uma inovação, ocorrendo no:
● nivel B, em pelo menos um processo gerencial na organização, adicionar cinco pontos percentuais no Critério 5;
● nivel I, em pelo menos dois processos gerenciais na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t>
        </r>
      </text>
    </comment>
    <comment ref="M2" authorId="0" shapeId="0" xr:uid="{17A301C5-14BD-4A0C-80F5-72D0434CC5D4}">
      <text>
        <r>
          <rPr>
            <sz val="9"/>
            <color indexed="81"/>
            <rFont val="Segoe UI"/>
            <family val="2"/>
          </rPr>
          <t>PGs com característica original, inusitada ou incomum no setor?
0 Não
1 Sim</t>
        </r>
      </text>
    </comment>
    <comment ref="N2" authorId="1" shapeId="0" xr:uid="{A268F243-3A9D-451F-98C1-7F6F0B7C32B8}">
      <text>
        <r>
          <rPr>
            <sz val="8"/>
            <color indexed="81"/>
            <rFont val="Arial"/>
            <family val="2"/>
          </rPr>
          <t xml:space="preserve">Neste Critério só é possível ter bonficação por IA e Inovação para Níveis II e III. Para Níveis B e I a bonificação é dada no Critério 5.
</t>
        </r>
      </text>
    </comment>
    <comment ref="O2" authorId="0" shapeId="0" xr:uid="{00000000-0006-0000-0100-00000A000000}">
      <text>
        <r>
          <rPr>
            <sz val="10"/>
            <color indexed="81"/>
            <rFont val="Tahoma"/>
            <family val="2"/>
          </rPr>
          <t xml:space="preserve">Coluna reservada para o avaliador ou examinador.
Usar Alt-Enter para mudar de linha na célula para comentar lacuna de outro fator.
</t>
        </r>
      </text>
    </comment>
    <comment ref="P2" authorId="0" shapeId="0" xr:uid="{00000000-0006-0000-0100-00000B000000}">
      <text>
        <r>
          <rPr>
            <sz val="10"/>
            <color indexed="81"/>
            <rFont val="Tahoma"/>
            <family val="2"/>
          </rPr>
          <t xml:space="preserve">Qualifica o Comentário de Ponto Forte ou Oport. de Melhoria.
OM = "-" 
PF = "+" </t>
        </r>
      </text>
    </comment>
    <comment ref="Q2" authorId="0" shapeId="0" xr:uid="{DBE47BCC-D381-4931-A6F8-21E57C2D1AA7}">
      <text>
        <r>
          <rPr>
            <sz val="10"/>
            <color indexed="81"/>
            <rFont val="Tahoma"/>
            <family val="2"/>
          </rPr>
          <t xml:space="preserve">Para anotações sobre a(s) prática(s) de gestão associada(s) à finalidade do processo.
Usar Alt-Enter para mudar de linha na célula para comentar lacuna de outro fator.
</t>
        </r>
      </text>
    </comment>
    <comment ref="D3" authorId="0" shapeId="0" xr:uid="{00000000-0006-0000-0100-00000C000000}">
      <text>
        <r>
          <rPr>
            <sz val="10"/>
            <color indexed="81"/>
            <rFont val="Tahoma"/>
            <family val="2"/>
          </rPr>
          <t>BARRA DE PROGRESSO DO CRITÉRIO
Se passar de 100% é pq se avaliou mais que o necessário para o Nível informado na aba "Capa".</t>
        </r>
      </text>
    </comment>
    <comment ref="F3" authorId="0" shapeId="0" xr:uid="{00000000-0006-0000-0100-00000D000000}">
      <text>
        <r>
          <rPr>
            <sz val="9"/>
            <color indexed="81"/>
            <rFont val="Arial"/>
            <family val="2"/>
          </rPr>
          <t>Para Níveis II e III essa média é ponderada pelas pontuações máximas de cada Item conforme aba Quadro Geral. IA e Inovação podem bonificar para Niveis II e III. Nos Níveis B e I a bonificação é no Critério (aba) 5.</t>
        </r>
      </text>
    </comment>
    <comment ref="I4" authorId="0" shapeId="0" xr:uid="{4A039A68-B684-4028-97D7-FFB40D4ADBC8}">
      <text>
        <r>
          <rPr>
            <sz val="9"/>
            <color indexed="81"/>
            <rFont val="Segoe UI"/>
            <family val="2"/>
          </rPr>
          <t xml:space="preserve">Tot PGs apoiados por IA
</t>
        </r>
      </text>
    </comment>
    <comment ref="M4" authorId="0" shapeId="0" xr:uid="{32FB23D0-91BD-4AE9-9877-46536892B6B0}">
      <text>
        <r>
          <rPr>
            <sz val="9"/>
            <color indexed="81"/>
            <rFont val="Segoe UI"/>
            <family val="2"/>
          </rPr>
          <t xml:space="preserve">Tot PGs com Inovação
</t>
        </r>
      </text>
    </comment>
    <comment ref="D7" authorId="0" shapeId="0" xr:uid="{00000000-0006-0000-0100-00000E000000}">
      <text>
        <r>
          <rPr>
            <sz val="10"/>
            <color indexed="81"/>
            <rFont val="Tahoma"/>
            <family val="2"/>
          </rPr>
          <t>BARRA DE PROGRESSO DO ITEM
Se passar de 100% é pq se avaliou mais que o necessário para o Nível informado na aba "Capa".</t>
        </r>
      </text>
    </comment>
    <comment ref="D13" authorId="0" shapeId="0" xr:uid="{00000000-0006-0000-0100-00000F000000}">
      <text>
        <r>
          <rPr>
            <sz val="10"/>
            <color indexed="81"/>
            <rFont val="Tahoma"/>
            <family val="2"/>
          </rPr>
          <t>BARRA DE PROGRESSO DO ITEM
Se passar de 100% é pq se avaliou mais que o necessário para o Nível informado na aba "Capa".</t>
        </r>
      </text>
    </comment>
    <comment ref="I13" authorId="0" shapeId="0" xr:uid="{D2A92267-0FDB-43F1-943D-F2F19C4371CC}">
      <text>
        <r>
          <rPr>
            <sz val="9"/>
            <color indexed="81"/>
            <rFont val="Arial"/>
            <family val="2"/>
          </rPr>
          <t>Tot PGs apoiados por IA</t>
        </r>
      </text>
    </comment>
    <comment ref="M13" authorId="0" shapeId="0" xr:uid="{7A44F438-CA83-4936-B300-1FED35581069}">
      <text>
        <r>
          <rPr>
            <sz val="9"/>
            <color indexed="81"/>
            <rFont val="Arial"/>
            <family val="2"/>
          </rPr>
          <t>Tot PGs apoiados por IA</t>
        </r>
      </text>
    </comment>
    <comment ref="D22" authorId="0" shapeId="0" xr:uid="{00000000-0006-0000-0100-000010000000}">
      <text>
        <r>
          <rPr>
            <sz val="10"/>
            <color indexed="81"/>
            <rFont val="Tahoma"/>
            <family val="2"/>
          </rPr>
          <t>BARRA DE PROGRESSO DO ITEM
Se passar de 100% é pq se avaliou mais que o necessário para o Nível informado na aba "Capa".</t>
        </r>
      </text>
    </comment>
    <comment ref="I22" authorId="0" shapeId="0" xr:uid="{8C4FB2DD-C3E8-402C-99EC-BF8C546C5562}">
      <text>
        <r>
          <rPr>
            <sz val="9"/>
            <color indexed="81"/>
            <rFont val="Arial"/>
            <family val="2"/>
          </rPr>
          <t>Tot PGs apoiados por IA</t>
        </r>
      </text>
    </comment>
    <comment ref="M22" authorId="0" shapeId="0" xr:uid="{A863CE59-6B4F-4E86-91D4-4AE3286A4984}">
      <text>
        <r>
          <rPr>
            <sz val="9"/>
            <color indexed="81"/>
            <rFont val="Arial"/>
            <family val="2"/>
          </rPr>
          <t>Tot PGs apoiados por IA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s>
  <commentList>
    <comment ref="F1" authorId="0" shapeId="0" xr:uid="{C520E698-04B9-43D2-BE23-CA5F7FD99FA9}">
      <text>
        <r>
          <rPr>
            <sz val="9"/>
            <color indexed="81"/>
            <rFont val="Segoe UI"/>
            <family val="2"/>
          </rPr>
          <t xml:space="preserve">Consultar os Critérios MEGIA para exemplo de como utilizar a IA para avaliar, atribuir os graus e comentar o relato de práticas de gestão. 
</t>
        </r>
        <r>
          <rPr>
            <b/>
            <sz val="9"/>
            <color indexed="81"/>
            <rFont val="Segoe UI"/>
            <family val="2"/>
          </rPr>
          <t>Avaliar todas as células para a Barra de Progresso ficar completa.</t>
        </r>
      </text>
    </comment>
    <comment ref="A2" authorId="0" shapeId="0" xr:uid="{00000000-0006-0000-0200-000001000000}">
      <text>
        <r>
          <rPr>
            <b/>
            <sz val="9"/>
            <color indexed="81"/>
            <rFont val="Arial"/>
            <family val="2"/>
          </rPr>
          <t>Não mexer nessa coluna</t>
        </r>
        <r>
          <rPr>
            <sz val="9"/>
            <color indexed="81"/>
            <rFont val="Arial"/>
            <family val="2"/>
          </rPr>
          <t xml:space="preserve">
A planilha insere "1" automaticamente se a linha do PG é pertinente ao Nível informado na aba "Capa"</t>
        </r>
      </text>
    </comment>
    <comment ref="B2" authorId="0" shapeId="0" xr:uid="{00000000-0006-0000-0200-000002000000}">
      <text>
        <r>
          <rPr>
            <b/>
            <sz val="9"/>
            <color indexed="81"/>
            <rFont val="Arial"/>
            <family val="2"/>
          </rPr>
          <t xml:space="preserve">Reservado para indicar o Nível em vigor na linha
0 = nível &lt;B&gt;
1 = nível &lt;1&gt;
2= nível &lt;2&gt;
3= nível &lt;3&gt;
</t>
        </r>
      </text>
    </comment>
    <comment ref="C2" authorId="0" shapeId="0" xr:uid="{095FD2E8-2474-4FB2-B06A-388330E0FBCF}">
      <text>
        <r>
          <rPr>
            <b/>
            <sz val="9"/>
            <color indexed="81"/>
            <rFont val="Arial"/>
            <family val="2"/>
          </rPr>
          <t xml:space="preserve">Não mexer
</t>
        </r>
        <r>
          <rPr>
            <sz val="9"/>
            <color indexed="81"/>
            <rFont val="Arial"/>
            <family val="2"/>
          </rPr>
          <t>A coluna identifica uma linha de PG processada durante o cálculo.</t>
        </r>
      </text>
    </comment>
    <comment ref="F2" authorId="0" shapeId="0" xr:uid="{AEBA0B92-A32D-465C-8F26-87A7A060C890}">
      <text>
        <r>
          <rPr>
            <b/>
            <sz val="10"/>
            <color indexed="81"/>
            <rFont val="Tahoma"/>
            <family val="2"/>
          </rPr>
          <t xml:space="preserve">O processo é adequado para atender às suas finalidades especificadas , havendo responsáveis e métodos explicados, e há citação de atividades que foram otimizadas*. </t>
        </r>
        <r>
          <rPr>
            <sz val="10"/>
            <color indexed="81"/>
            <rFont val="Tahoma"/>
            <family val="2"/>
          </rPr>
          <t xml:space="preserve">
0: Processo inexistente ou ele não atende ao menos uma finalidade especificada
1: Há processo, atende ao menos uma finalidade especificada, com responsável, não havendo explicação do método ou menção sobre atividade otimizada
2: Há processo, atende ao menos uma finalidade especificada, com responsável e método explicado, não havendo menção sobre atividade otimizada
3: Há processo, atende todas as suas finalidades especificadas, com responsável e método explicado para algumas delas, havendo ao menos uma atividade otimizada
4: Há processo, atende todas as finalidades especificadas, com seus responsáveis e métodos explicados, e há mais de uma atividade otimizada
*otimizada: passou por processo de análise e enxugamento de atividades que não adicionam valor
</t>
        </r>
      </text>
    </comment>
    <comment ref="G2" authorId="0" shapeId="0" xr:uid="{B637E989-2DB2-4958-BF31-E3F23331BCC2}">
      <text>
        <r>
          <rPr>
            <b/>
            <sz val="10"/>
            <color indexed="81"/>
            <rFont val="Arial"/>
            <family val="2"/>
          </rPr>
          <t>O processo propicia formas  de antecipação a problemas, considerando o conjunto de suas finalidades.</t>
        </r>
        <r>
          <rPr>
            <sz val="10"/>
            <color indexed="81"/>
            <rFont val="Arial"/>
            <family val="2"/>
          </rPr>
          <t xml:space="preserve">
0: Processo inexistente ou sem planejamento 
1: Processo, no mínimo com planejamento e capacitação dos envolvidos 
2: Processo, no mínimo com planejamento, padrões de execução e capacitação dos envolvidos 
3: Processo, no mínimo com planejamento com atores envolvidos, padrões de execução, capacitação dos envolvidos e mecanismo  de controle
4: Processo, no mínimo com planejamento com atores envolvidos, padrões de execução, capacitação dos envolvidos, definição de pontos críticos de controle ou redundância em atividades críticas  e mecanismo de controle
</t>
        </r>
      </text>
    </comment>
    <comment ref="H2" authorId="0" shapeId="0" xr:uid="{83C60813-2094-4199-BF0C-2270022668F1}">
      <text>
        <r>
          <rPr>
            <b/>
            <sz val="10"/>
            <color indexed="81"/>
            <rFont val="Arial"/>
            <family val="2"/>
          </rPr>
          <t xml:space="preserve">O processo é apoiado por tecnologia digital, quando aplicável .     </t>
        </r>
        <r>
          <rPr>
            <sz val="10"/>
            <color indexed="81"/>
            <rFont val="Arial"/>
            <family val="2"/>
          </rPr>
          <t xml:space="preserve">
0: Processo inexistente ou não apoiado por sistema informatizado 
1: O processo utiliza apenas sistema informatizado online clássico 
2: A tecnologia digital está implantada em pequena parte do processo
3: A tecnologia digital está implantada em parte importante do processo
4: A tecnologia digital está implantada em todo ou praticamente todo processo ou não é aplicável
</t>
        </r>
        <r>
          <rPr>
            <b/>
            <sz val="10"/>
            <color indexed="81"/>
            <rFont val="Arial"/>
            <family val="2"/>
          </rPr>
          <t xml:space="preserve">Bonificação especial </t>
        </r>
        <r>
          <rPr>
            <sz val="10"/>
            <color indexed="81"/>
            <rFont val="Arial"/>
            <family val="2"/>
          </rPr>
          <t xml:space="preserve">para o fator Digital (computada pela planilha eletrônica): 
Se a I.A. estiver sendo utilizada e ocorrendo no:
● nivel B, em pelo menos um processo gerencial da organização, adicionar cinco pontos percentuais no Critério 5;
● nivel I, em dois processos gerenciais da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5. 
</t>
        </r>
      </text>
    </comment>
    <comment ref="I2" authorId="0" shapeId="0" xr:uid="{7479A787-20F9-43F5-9CED-7D5B6407EE2D}">
      <text>
        <r>
          <rPr>
            <sz val="9"/>
            <color indexed="81"/>
            <rFont val="Segoe UI"/>
            <family val="2"/>
          </rPr>
          <t>PGs com apoio de IA?
0 Não
1 Sim</t>
        </r>
      </text>
    </comment>
    <comment ref="J2" authorId="0" shapeId="0" xr:uid="{8E0F3CC4-CBAF-4D6A-A6B8-D282D09CA802}">
      <text>
        <r>
          <rPr>
            <b/>
            <sz val="10"/>
            <color indexed="81"/>
            <rFont val="Arial"/>
            <family val="2"/>
          </rPr>
          <t xml:space="preserve">O processo é aplicado em escopo  necessário para alcançar sua finalidade. </t>
        </r>
        <r>
          <rPr>
            <sz val="10"/>
            <color indexed="81"/>
            <rFont val="Arial"/>
            <family val="2"/>
          </rPr>
          <t xml:space="preserve">
0: Processo inexistente para permitir avaliar sua abrangência
1: O processo encontra-se em estágios iniciais de implantação ou com abrangência não informada
2: O processo é realizado com abrangência a uma parte pequena ou menos importante do escopo necessário 
3: O processo é realizado com abrangência a uma parte importante do escopo necessário  
4: O processo é realizado com abrangência suficiente ao escopo necessário
</t>
        </r>
      </text>
    </comment>
    <comment ref="K2" authorId="0" shapeId="0" xr:uid="{DF42EEDF-6B20-4B8F-82D3-13F27A7F7EB4}">
      <text>
        <r>
          <rPr>
            <b/>
            <sz val="10"/>
            <color indexed="81"/>
            <rFont val="Tahoma"/>
            <family val="2"/>
          </rPr>
          <t>A eficácia, eficiência ou efetividade do processo é avaliada por meio de indicador ou indicadores .</t>
        </r>
        <r>
          <rPr>
            <sz val="10"/>
            <color indexed="81"/>
            <rFont val="Tahoma"/>
            <family val="2"/>
          </rPr>
          <t xml:space="preserve">
0: Processo inexistente ou não é avaliado
1: O processo é avaliado discutindo seu desempenho, sem indicador numérico 
2: O processo é avaliado discutindo seu desempenho, com indicador numérico volumétrico 
3: O processo é avaliado utilizando indicador numérico de desempenho 
4: O processo é avaliado utilizando indicador numérico de desempenho E usando referência de boas práticas  ou referencial comparativo.
</t>
        </r>
      </text>
    </comment>
    <comment ref="L2" authorId="0" shapeId="0" xr:uid="{B983E2CA-CC52-4EBC-8100-9C9EB9414165}">
      <text>
        <r>
          <rPr>
            <b/>
            <sz val="10"/>
            <color indexed="81"/>
            <rFont val="Tahoma"/>
            <family val="2"/>
          </rPr>
          <t>O processo foi aperfeiçoado ou incorporou inovações no setor.</t>
        </r>
        <r>
          <rPr>
            <sz val="10"/>
            <color indexed="81"/>
            <rFont val="Tahoma"/>
            <family val="2"/>
          </rPr>
          <t xml:space="preserve">
0: Processo inexistente ou não foi avaliado
1: Processo foi avaliado para incorporar melhoria 
2: Incorporou melhoria nos últimos 3 anos
3: Incorporou melhoria nos últimos 3 anos, citando seu benefício
4: Incorporou melhoria nos últimos 3 anos, citando ganho mensurado 
</t>
        </r>
        <r>
          <rPr>
            <i/>
            <sz val="10"/>
            <color indexed="81"/>
            <rFont val="Tahoma"/>
            <family val="2"/>
          </rPr>
          <t xml:space="preserve">Bonificação especial para o fator Melhorado (computada pelo software): 
Se a melhoria incorpora característica original, inusitada ou incomum, que mudou o patamar de desempenho OU adicionou valor significativo para uma ou mais partes interessadas, i.e., representa uma inovação, ocorrendo no:
● nivel B, em pelo menos um processo gerencial na organização, adicionar cinco pontos percentuais no Critério 5;
● nivel I, em pelo menos dois processos gerenciais na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t>
        </r>
      </text>
    </comment>
    <comment ref="M2" authorId="0" shapeId="0" xr:uid="{0B80C892-1046-48A6-9361-A8B5D5920DE4}">
      <text>
        <r>
          <rPr>
            <sz val="9"/>
            <color indexed="81"/>
            <rFont val="Segoe UI"/>
            <family val="2"/>
          </rPr>
          <t>PGs com característica original, inusitada ou incomum no setor?
0 Não
1 Sim</t>
        </r>
      </text>
    </comment>
    <comment ref="N2" authorId="1" shapeId="0" xr:uid="{210D0414-1084-4EE1-9321-5D38E3A94664}">
      <text>
        <r>
          <rPr>
            <sz val="8"/>
            <color indexed="81"/>
            <rFont val="Arial"/>
            <family val="2"/>
          </rPr>
          <t xml:space="preserve">Neste Critério só é possível ter bonficação por IA e Inovação para Níveis II e III. Para Níveis B e I a bonificação é dada no Critério 5.
</t>
        </r>
      </text>
    </comment>
    <comment ref="O2" authorId="0" shapeId="0" xr:uid="{69DF9157-3F2A-4764-9BDB-2BCDC5F576DE}">
      <text>
        <r>
          <rPr>
            <sz val="10"/>
            <color indexed="81"/>
            <rFont val="Tahoma"/>
            <family val="2"/>
          </rPr>
          <t xml:space="preserve">Coluna reservada para o avaliador ou examinador.
Usar Alt-Enter para mudar de linha na célula para comentar lacuna de outro fator.
</t>
        </r>
      </text>
    </comment>
    <comment ref="P2" authorId="0" shapeId="0" xr:uid="{CC4E4FFA-9CFA-4F9F-B7E8-84ED9659761E}">
      <text>
        <r>
          <rPr>
            <sz val="10"/>
            <color indexed="81"/>
            <rFont val="Tahoma"/>
            <family val="2"/>
          </rPr>
          <t xml:space="preserve">Qualifica o Comentário de Ponto Forte ou Oport. de Melhoria.
OM = "-" 
PF = "+" </t>
        </r>
      </text>
    </comment>
    <comment ref="Q2" authorId="0" shapeId="0" xr:uid="{48495765-C37E-4CC4-9D1B-D6684856D1E5}">
      <text>
        <r>
          <rPr>
            <sz val="10"/>
            <color indexed="81"/>
            <rFont val="Tahoma"/>
            <family val="2"/>
          </rPr>
          <t xml:space="preserve">Para anotações sobre a(s) prática(s) de gestão associada(s) à finalidade do processo.
Usar Alt-Enter para mudar de linha na célula para comentar lacuna de outro fator.
</t>
        </r>
      </text>
    </comment>
    <comment ref="D3" authorId="0" shapeId="0" xr:uid="{00000000-0006-0000-0200-00000C000000}">
      <text>
        <r>
          <rPr>
            <sz val="10"/>
            <color indexed="81"/>
            <rFont val="Tahoma"/>
            <family val="2"/>
          </rPr>
          <t xml:space="preserve">BARRA DE PROGRESSO DO CRITÉRIO
Se passar de 100% é pq se avaliou mais que o necessário para o Nível informado na aba "Capa".
</t>
        </r>
      </text>
    </comment>
    <comment ref="F3" authorId="0" shapeId="0" xr:uid="{6F1E12D0-289F-4030-9D8C-DC708E4076CE}">
      <text>
        <r>
          <rPr>
            <sz val="9"/>
            <color indexed="81"/>
            <rFont val="Arial"/>
            <family val="2"/>
          </rPr>
          <t>Para Níveis II e III essa média é ponderada pelas pontuações máximas de cada Item conforme aba Quadro Geral. IA e Inovação podem bonificar para Niveis II e III. Nos Níveis B e I a bonificação é no Critério (aba) 5.</t>
        </r>
      </text>
    </comment>
    <comment ref="D7" authorId="0" shapeId="0" xr:uid="{00000000-0006-0000-0200-00000E000000}">
      <text>
        <r>
          <rPr>
            <sz val="10"/>
            <color indexed="81"/>
            <rFont val="Tahoma"/>
            <family val="2"/>
          </rPr>
          <t xml:space="preserve">BARRA DE PROGRESSO DO ITEM
Se passar de 100% é pq se avaliou mais que o necessário para o Nível informado na aba "Capa".
</t>
        </r>
      </text>
    </comment>
    <comment ref="D14" authorId="0" shapeId="0" xr:uid="{00000000-0006-0000-0200-00000F000000}">
      <text>
        <r>
          <rPr>
            <sz val="10"/>
            <color indexed="81"/>
            <rFont val="Tahoma"/>
            <family val="2"/>
          </rPr>
          <t xml:space="preserve">BARRA DE PROGRESSO DO ITEM
Se passar de 100% é pq se avaliou mais que o necessário para o Nível informado na aba "Capa".
</t>
        </r>
      </text>
    </comment>
    <comment ref="D22" authorId="0" shapeId="0" xr:uid="{00000000-0006-0000-0200-000010000000}">
      <text>
        <r>
          <rPr>
            <sz val="10"/>
            <color indexed="81"/>
            <rFont val="Tahoma"/>
            <family val="2"/>
          </rPr>
          <t xml:space="preserve">BARRA DE PROGRESSO DO ITEM
Se passar de 100% é pq se avaliou mais que o necessário para o Nível informado na aba "Capa".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s>
  <commentList>
    <comment ref="A1" authorId="0" shapeId="0" xr:uid="{00000000-0006-0000-0300-000001000000}">
      <text>
        <r>
          <rPr>
            <b/>
            <sz val="9"/>
            <color indexed="81"/>
            <rFont val="Arial"/>
            <family val="2"/>
          </rPr>
          <t>Reservado para indicar com "1" uma linha de PG ativo para o Nível</t>
        </r>
      </text>
    </comment>
    <comment ref="F1" authorId="0" shapeId="0" xr:uid="{FD81E93E-52E4-4AF2-8268-0DA13965A30A}">
      <text>
        <r>
          <rPr>
            <sz val="9"/>
            <color indexed="81"/>
            <rFont val="Segoe UI"/>
            <family val="2"/>
          </rPr>
          <t xml:space="preserve">Consultar os Critérios MEGIA para exemplo de como utilizar a IA para avaliar, atribuir os graus e comentar o relato de práticas de gestão. 
</t>
        </r>
        <r>
          <rPr>
            <b/>
            <sz val="9"/>
            <color indexed="81"/>
            <rFont val="Segoe UI"/>
            <family val="2"/>
          </rPr>
          <t>Avaliar todas as células para a Barra de Progresso ficar completa.</t>
        </r>
      </text>
    </comment>
    <comment ref="A2" authorId="0" shapeId="0" xr:uid="{56B5B7B9-707A-4F6F-86FF-B1D9DCD70252}">
      <text>
        <r>
          <rPr>
            <b/>
            <sz val="9"/>
            <color indexed="81"/>
            <rFont val="Arial"/>
            <family val="2"/>
          </rPr>
          <t>Não mexer nessa coluna</t>
        </r>
        <r>
          <rPr>
            <sz val="9"/>
            <color indexed="81"/>
            <rFont val="Arial"/>
            <family val="2"/>
          </rPr>
          <t xml:space="preserve">
A planilha insere "1" automaticamente se a linha do PG é pertinente ao Nível informado na aba "Capa"</t>
        </r>
      </text>
    </comment>
    <comment ref="B2" authorId="0" shapeId="0" xr:uid="{00000000-0006-0000-0300-000003000000}">
      <text>
        <r>
          <rPr>
            <b/>
            <sz val="9"/>
            <color indexed="81"/>
            <rFont val="Arial"/>
            <family val="2"/>
          </rPr>
          <t xml:space="preserve">Reservado para indicar o Nível em vigor na linha
0 = nível &lt;B&gt;
1 = nível &lt;1&gt;
2= nível &lt;2&gt;
3= nível &lt;3&gt;
</t>
        </r>
      </text>
    </comment>
    <comment ref="C2" authorId="0" shapeId="0" xr:uid="{3F760EF0-7FDD-408F-87E5-1E66DBB08288}">
      <text>
        <r>
          <rPr>
            <b/>
            <sz val="9"/>
            <color indexed="81"/>
            <rFont val="Arial"/>
            <family val="2"/>
          </rPr>
          <t xml:space="preserve">Não mexer
</t>
        </r>
        <r>
          <rPr>
            <sz val="9"/>
            <color indexed="81"/>
            <rFont val="Arial"/>
            <family val="2"/>
          </rPr>
          <t>A coluna identifica uma linha de PG processada durante o cálculo.</t>
        </r>
      </text>
    </comment>
    <comment ref="F2" authorId="0" shapeId="0" xr:uid="{02D8D126-6044-4D31-A38C-D245F21BC244}">
      <text>
        <r>
          <rPr>
            <b/>
            <sz val="10"/>
            <color indexed="81"/>
            <rFont val="Tahoma"/>
            <family val="2"/>
          </rPr>
          <t xml:space="preserve">O processo é adequado para atender às suas finalidades especificadas , havendo responsáveis e métodos explicados, e há citação de atividades que foram otimizadas*. </t>
        </r>
        <r>
          <rPr>
            <sz val="10"/>
            <color indexed="81"/>
            <rFont val="Tahoma"/>
            <family val="2"/>
          </rPr>
          <t xml:space="preserve">
0: Processo inexistente ou ele não atende ao menos uma finalidade especificada
1: Há processo, atende ao menos uma finalidade especificada, com responsável, não havendo explicação do método ou menção sobre atividade otimizada
2: Há processo, atende ao menos uma finalidade especificada, com responsável e método explicado, não havendo menção sobre atividade otimizada
3: Há processo, atende todas as suas finalidades especificadas, com responsável e método explicado para algumas delas, havendo ao menos uma atividade otimizada
4: Há processo, atende todas as finalidades especificadas, com seus responsáveis e métodos explicados, e há mais de uma atividade otimizada
*otimizada: passou por processo de análise e enxugamento de atividades que não adicionam valor
</t>
        </r>
      </text>
    </comment>
    <comment ref="G2" authorId="0" shapeId="0" xr:uid="{3703769E-9BE2-4B8E-B85E-D20D8D77E6FA}">
      <text>
        <r>
          <rPr>
            <b/>
            <sz val="10"/>
            <color indexed="81"/>
            <rFont val="Arial"/>
            <family val="2"/>
          </rPr>
          <t>O processo propicia formas  de antecipação a problemas, considerando o conjunto de suas finalidades.</t>
        </r>
        <r>
          <rPr>
            <sz val="10"/>
            <color indexed="81"/>
            <rFont val="Arial"/>
            <family val="2"/>
          </rPr>
          <t xml:space="preserve">
0: Processo inexistente ou sem planejamento 
1: Processo, no mínimo com planejamento e capacitação dos envolvidos 
2: Processo, no mínimo com planejamento, padrões de execução e capacitação dos envolvidos 
3: Processo, no mínimo com planejamento com atores envolvidos, padrões de execução, capacitação dos envolvidos e mecanismo  de controle
4: Processo, no mínimo com planejamento com atores envolvidos, padrões de execução, capacitação dos envolvidos, definição de pontos críticos de controle ou redundância em atividades críticas  e mecanismo de controle
</t>
        </r>
      </text>
    </comment>
    <comment ref="H2" authorId="0" shapeId="0" xr:uid="{B0CD328E-76F2-49DF-8079-2377D333FB6B}">
      <text>
        <r>
          <rPr>
            <b/>
            <sz val="10"/>
            <color indexed="81"/>
            <rFont val="Arial"/>
            <family val="2"/>
          </rPr>
          <t xml:space="preserve">O processo é apoiado por tecnologia digital, quando aplicável .     </t>
        </r>
        <r>
          <rPr>
            <sz val="10"/>
            <color indexed="81"/>
            <rFont val="Arial"/>
            <family val="2"/>
          </rPr>
          <t xml:space="preserve">
0: Processo inexistente ou não apoiado por sistema informatizado 
1: O processo utiliza apenas sistema informatizado online clássico 
2: A tecnologia digital está implantada em pequena parte do processo
3: A tecnologia digital está implantada em parte importante do processo
4: A tecnologia digital está implantada em todo ou praticamente todo processo ou não é aplicável
</t>
        </r>
        <r>
          <rPr>
            <b/>
            <sz val="10"/>
            <color indexed="81"/>
            <rFont val="Arial"/>
            <family val="2"/>
          </rPr>
          <t xml:space="preserve">Bonificação especial </t>
        </r>
        <r>
          <rPr>
            <sz val="10"/>
            <color indexed="81"/>
            <rFont val="Arial"/>
            <family val="2"/>
          </rPr>
          <t xml:space="preserve">para o fator Digital (computada pela planilha eletrônica): 
Se a I.A. estiver sendo utilizada e ocorrendo no:
● nivel B, em pelo menos um processo gerencial da organização, adicionar cinco pontos percentuais no Critério 5;
● nivel I, em dois processos gerenciais da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5. 
</t>
        </r>
      </text>
    </comment>
    <comment ref="I2" authorId="0" shapeId="0" xr:uid="{F96EE42D-7E52-454E-A11E-DC0AB43EF335}">
      <text>
        <r>
          <rPr>
            <sz val="9"/>
            <color indexed="81"/>
            <rFont val="Segoe UI"/>
            <family val="2"/>
          </rPr>
          <t>PGs com apoio de IA?
0 Não
1 Sim</t>
        </r>
      </text>
    </comment>
    <comment ref="J2" authorId="0" shapeId="0" xr:uid="{791DDF51-2A28-41A9-B96F-D5ED0CEE12D4}">
      <text>
        <r>
          <rPr>
            <b/>
            <sz val="10"/>
            <color indexed="81"/>
            <rFont val="Arial"/>
            <family val="2"/>
          </rPr>
          <t xml:space="preserve">O processo é aplicado em escopo  necessário para alcançar sua finalidade. </t>
        </r>
        <r>
          <rPr>
            <sz val="10"/>
            <color indexed="81"/>
            <rFont val="Arial"/>
            <family val="2"/>
          </rPr>
          <t xml:space="preserve">
0: Processo inexistente para permitir avaliar sua abrangência
1: O processo encontra-se em estágios iniciais de implantação ou com abrangência não informada
2: O processo é realizado com abrangência a uma parte pequena ou menos importante do escopo necessário 
3: O processo é realizado com abrangência a uma parte importante do escopo necessário  
4: O processo é realizado com abrangência suficiente ao escopo necessário
</t>
        </r>
      </text>
    </comment>
    <comment ref="K2" authorId="0" shapeId="0" xr:uid="{43BA168C-D817-41D9-9D44-3A2F90407A77}">
      <text>
        <r>
          <rPr>
            <b/>
            <sz val="10"/>
            <color indexed="81"/>
            <rFont val="Tahoma"/>
            <family val="2"/>
          </rPr>
          <t>A eficácia, eficiência ou efetividade do processo é avaliada por meio de indicador ou indicadores .</t>
        </r>
        <r>
          <rPr>
            <sz val="10"/>
            <color indexed="81"/>
            <rFont val="Tahoma"/>
            <family val="2"/>
          </rPr>
          <t xml:space="preserve">
0: Processo inexistente ou não é avaliado
1: O processo é avaliado discutindo seu desempenho, sem indicador numérico 
2: O processo é avaliado discutindo seu desempenho, com indicador numérico volumétrico 
3: O processo é avaliado utilizando indicador numérico de desempenho 
4: O processo é avaliado utilizando indicador numérico de desempenho E usando referência de boas práticas  ou referencial comparativo.
</t>
        </r>
      </text>
    </comment>
    <comment ref="L2" authorId="0" shapeId="0" xr:uid="{31DA96DF-38C3-4693-B4CC-1773D84A76C6}">
      <text>
        <r>
          <rPr>
            <b/>
            <sz val="10"/>
            <color indexed="81"/>
            <rFont val="Tahoma"/>
            <family val="2"/>
          </rPr>
          <t>O processo foi aperfeiçoado ou incorporou inovações no setor.</t>
        </r>
        <r>
          <rPr>
            <sz val="10"/>
            <color indexed="81"/>
            <rFont val="Tahoma"/>
            <family val="2"/>
          </rPr>
          <t xml:space="preserve">
0: Processo inexistente ou não foi avaliado
1: Processo foi avaliado para incorporar melhoria 
2: Incorporou melhoria nos últimos 3 anos
3: Incorporou melhoria nos últimos 3 anos, citando seu benefício
4: Incorporou melhoria nos últimos 3 anos, citando ganho mensurado 
</t>
        </r>
        <r>
          <rPr>
            <i/>
            <sz val="10"/>
            <color indexed="81"/>
            <rFont val="Tahoma"/>
            <family val="2"/>
          </rPr>
          <t xml:space="preserve">Bonificação especial para o fator Melhorado (computada pelo software): 
Se a melhoria incorpora característica original, inusitada ou incomum, que mudou o patamar de desempenho OU adicionou valor significativo para uma ou mais partes interessadas, i.e., representa uma inovação, ocorrendo no:
● nivel B, em pelo menos um processo gerencial na organização, adicionar cinco pontos percentuais no Critério 5;
● nivel I, em pelo menos dois processos gerenciais na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t>
        </r>
      </text>
    </comment>
    <comment ref="M2" authorId="0" shapeId="0" xr:uid="{A834A40E-E23A-4519-8BC6-448B3CEEEB6B}">
      <text>
        <r>
          <rPr>
            <sz val="9"/>
            <color indexed="81"/>
            <rFont val="Segoe UI"/>
            <family val="2"/>
          </rPr>
          <t>PGs com característica original, inusitada ou incomum no setor?
0 Não
1 Sim</t>
        </r>
      </text>
    </comment>
    <comment ref="N2" authorId="1" shapeId="0" xr:uid="{9B984B57-4F08-4928-AF59-2BBA9A95B926}">
      <text>
        <r>
          <rPr>
            <sz val="8"/>
            <color indexed="81"/>
            <rFont val="Arial"/>
            <family val="2"/>
          </rPr>
          <t xml:space="preserve">Neste Critério só é possível ter bonficação por IA e Inovação para Níveis II e III. Para Níveis B e I a bonificação é dada no Critério 5.
</t>
        </r>
      </text>
    </comment>
    <comment ref="O2" authorId="0" shapeId="0" xr:uid="{E091EBB5-F11B-4860-A3A1-EF03193F4385}">
      <text>
        <r>
          <rPr>
            <sz val="10"/>
            <color indexed="81"/>
            <rFont val="Tahoma"/>
            <family val="2"/>
          </rPr>
          <t xml:space="preserve">Coluna reservada para o avaliador ou examinador.
Usar Alt-Enter para mudar de linha na célula para comentar lacuna de outro fator.
</t>
        </r>
      </text>
    </comment>
    <comment ref="P2" authorId="0" shapeId="0" xr:uid="{0135A418-7CE6-4A41-BADC-C61CF03EF084}">
      <text>
        <r>
          <rPr>
            <sz val="10"/>
            <color indexed="81"/>
            <rFont val="Tahoma"/>
            <family val="2"/>
          </rPr>
          <t xml:space="preserve">Qualifica o Comentário de Ponto Forte ou Oport. de Melhoria.
OM = "-" 
PF = "+" </t>
        </r>
      </text>
    </comment>
    <comment ref="Q2" authorId="0" shapeId="0" xr:uid="{45D2F1CD-1F0C-4130-84C5-36AACCBD7A16}">
      <text>
        <r>
          <rPr>
            <sz val="10"/>
            <color indexed="81"/>
            <rFont val="Tahoma"/>
            <family val="2"/>
          </rPr>
          <t xml:space="preserve">Para anotações sobre a(s) prática(s) de gestão associada(s) à finalidade do processo.
Usar Alt-Enter para mudar de linha na célula para comentar lacuna de outro fator.
</t>
        </r>
      </text>
    </comment>
    <comment ref="D3" authorId="0" shapeId="0" xr:uid="{00000000-0006-0000-0300-00000D000000}">
      <text>
        <r>
          <rPr>
            <sz val="10"/>
            <color indexed="81"/>
            <rFont val="Tahoma"/>
            <family val="2"/>
          </rPr>
          <t xml:space="preserve">BARRA DE PROGRESSO DO CRITÉRIO
Se passar de 100% é pq se avaliou mais que o necessário para o Nível informado na aba "Capa".
</t>
        </r>
      </text>
    </comment>
    <comment ref="F3" authorId="0" shapeId="0" xr:uid="{821E8629-D582-4C7A-A87F-09BA7825E3D6}">
      <text>
        <r>
          <rPr>
            <sz val="9"/>
            <color indexed="81"/>
            <rFont val="Arial"/>
            <family val="2"/>
          </rPr>
          <t>Para Níveis II e III essa média é ponderada pelas pontuações máximas de cada Item conforme aba Quadro Geral. IA e Inovação podem bonificar para Niveis II e III. Nos Níveis B e I a bonificação é no Critério (aba) 5.</t>
        </r>
      </text>
    </comment>
    <comment ref="D7" authorId="0" shapeId="0" xr:uid="{00000000-0006-0000-0300-00000F000000}">
      <text>
        <r>
          <rPr>
            <sz val="10"/>
            <color indexed="81"/>
            <rFont val="Tahoma"/>
            <family val="2"/>
          </rPr>
          <t xml:space="preserve">BARRA DE PROGRESSO DO ITEM
Se passar de 100% é pq se avaliou mais que o necessário para o Nível informado na aba "Capa".
</t>
        </r>
      </text>
    </comment>
    <comment ref="D17" authorId="0" shapeId="0" xr:uid="{00000000-0006-0000-0300-000010000000}">
      <text>
        <r>
          <rPr>
            <sz val="10"/>
            <color indexed="81"/>
            <rFont val="Tahoma"/>
            <family val="2"/>
          </rPr>
          <t>BARRA DE PROGRESSO DO ITEM
Se passar de 100% é pq se avaliou mais que o necessário para o Nível informado na aba "Capa".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s>
  <commentList>
    <comment ref="F1" authorId="0" shapeId="0" xr:uid="{59DFE285-2C98-46A6-81C4-14AFD69ADDC4}">
      <text>
        <r>
          <rPr>
            <sz val="9"/>
            <color indexed="81"/>
            <rFont val="Segoe UI"/>
            <family val="2"/>
          </rPr>
          <t xml:space="preserve">Consultar os Critérios MEGIA para exemplo de como utilizar a IA para avaliar, atribuir os graus e comentar o relato de práticas de gestão. 
</t>
        </r>
        <r>
          <rPr>
            <b/>
            <sz val="9"/>
            <color indexed="81"/>
            <rFont val="Segoe UI"/>
            <family val="2"/>
          </rPr>
          <t>Avaliar todas as células para a Barra de Progresso ficar completa.</t>
        </r>
      </text>
    </comment>
    <comment ref="A2" authorId="0" shapeId="0" xr:uid="{DEA66CC6-5226-4129-AEA9-E7A642DE636F}">
      <text>
        <r>
          <rPr>
            <b/>
            <sz val="9"/>
            <color indexed="81"/>
            <rFont val="Arial"/>
            <family val="2"/>
          </rPr>
          <t>Não mexer nessa coluna</t>
        </r>
        <r>
          <rPr>
            <sz val="9"/>
            <color indexed="81"/>
            <rFont val="Arial"/>
            <family val="2"/>
          </rPr>
          <t xml:space="preserve">
A planilha insere "1" automaticamente se a linha do PG é pertinente ao Nível informado na aba "Capa"</t>
        </r>
      </text>
    </comment>
    <comment ref="B2" authorId="0" shapeId="0" xr:uid="{00000000-0006-0000-0400-000002000000}">
      <text>
        <r>
          <rPr>
            <b/>
            <sz val="9"/>
            <color indexed="81"/>
            <rFont val="Arial"/>
            <family val="2"/>
          </rPr>
          <t xml:space="preserve">Reservado para indicar o Nível em vigor na linha
0 = nível &lt;B&gt;
1 = nível &lt;1&gt;
2= nível &lt;2&gt;
3= nível &lt;3&gt;
</t>
        </r>
      </text>
    </comment>
    <comment ref="C2" authorId="0" shapeId="0" xr:uid="{DA47569F-C7EA-4D28-9C3C-9B9E29E04205}">
      <text>
        <r>
          <rPr>
            <b/>
            <sz val="9"/>
            <color indexed="81"/>
            <rFont val="Arial"/>
            <family val="2"/>
          </rPr>
          <t xml:space="preserve">Não mexer
</t>
        </r>
        <r>
          <rPr>
            <sz val="9"/>
            <color indexed="81"/>
            <rFont val="Arial"/>
            <family val="2"/>
          </rPr>
          <t>A coluna identifica uma linha de PG processada durante o cálculo.</t>
        </r>
      </text>
    </comment>
    <comment ref="F2" authorId="0" shapeId="0" xr:uid="{F22397A6-1F48-4534-AFCF-70118EF0722F}">
      <text>
        <r>
          <rPr>
            <b/>
            <sz val="10"/>
            <color indexed="81"/>
            <rFont val="Tahoma"/>
            <family val="2"/>
          </rPr>
          <t xml:space="preserve">O processo é adequado para atender às suas finalidades especificadas , havendo responsáveis e métodos explicados, e há citação de atividades que foram otimizadas*. </t>
        </r>
        <r>
          <rPr>
            <sz val="10"/>
            <color indexed="81"/>
            <rFont val="Tahoma"/>
            <family val="2"/>
          </rPr>
          <t xml:space="preserve">
0: Processo inexistente ou ele não atende ao menos uma finalidade especificada
1: Há processo, atende ao menos uma finalidade especificada, com responsável, não havendo explicação do método ou menção sobre atividade otimizada
2: Há processo, atende ao menos uma finalidade especificada, com responsável e método explicado, não havendo menção sobre atividade otimizada
3: Há processo, atende todas as suas finalidades especificadas, com responsável e método explicado para algumas delas, havendo ao menos uma atividade otimizada
4: Há processo, atende todas as finalidades especificadas, com seus responsáveis e métodos explicados, e há mais de uma atividade otimizada
*otimizada: passou por processo de análise e enxugamento de atividades que não adicionam valor
</t>
        </r>
      </text>
    </comment>
    <comment ref="G2" authorId="0" shapeId="0" xr:uid="{4C0442AB-FB9B-4A7A-B0AA-F9798C0B8112}">
      <text>
        <r>
          <rPr>
            <b/>
            <sz val="10"/>
            <color indexed="81"/>
            <rFont val="Arial"/>
            <family val="2"/>
          </rPr>
          <t>O processo propicia formas  de antecipação a problemas, considerando o conjunto de suas finalidades.</t>
        </r>
        <r>
          <rPr>
            <sz val="10"/>
            <color indexed="81"/>
            <rFont val="Arial"/>
            <family val="2"/>
          </rPr>
          <t xml:space="preserve">
0: Processo inexistente ou sem planejamento 
1: Processo, no mínimo com planejamento e capacitação dos envolvidos 
2: Processo, no mínimo com planejamento, padrões de execução e capacitação dos envolvidos 
3: Processo, no mínimo com planejamento com atores envolvidos, padrões de execução, capacitação dos envolvidos e mecanismo  de controle
4: Processo, no mínimo com planejamento com atores envolvidos, padrões de execução, capacitação dos envolvidos, definição de pontos críticos de controle ou redundância em atividades críticas  e mecanismo de controle
</t>
        </r>
      </text>
    </comment>
    <comment ref="H2" authorId="0" shapeId="0" xr:uid="{FADB9FE0-01A9-4878-941C-C244F2E51E17}">
      <text>
        <r>
          <rPr>
            <b/>
            <sz val="10"/>
            <color indexed="81"/>
            <rFont val="Arial"/>
            <family val="2"/>
          </rPr>
          <t xml:space="preserve">O processo é apoiado por tecnologia digital, quando aplicável .     </t>
        </r>
        <r>
          <rPr>
            <sz val="10"/>
            <color indexed="81"/>
            <rFont val="Arial"/>
            <family val="2"/>
          </rPr>
          <t xml:space="preserve">
0: Processo inexistente ou não apoiado por sistema informatizado 
1: O processo utiliza apenas sistema informatizado online clássico 
2: A tecnologia digital está implantada em pequena parte do processo
3: A tecnologia digital está implantada em parte importante do processo
4: A tecnologia digital está implantada em todo ou praticamente todo processo ou não é aplicável
</t>
        </r>
        <r>
          <rPr>
            <b/>
            <sz val="10"/>
            <color indexed="81"/>
            <rFont val="Arial"/>
            <family val="2"/>
          </rPr>
          <t xml:space="preserve">Bonificação especial </t>
        </r>
        <r>
          <rPr>
            <sz val="10"/>
            <color indexed="81"/>
            <rFont val="Arial"/>
            <family val="2"/>
          </rPr>
          <t xml:space="preserve">para o fator Digital (computada pela planilha eletrônica): 
Se a I.A. estiver sendo utilizada e ocorrendo no:
● nivel B, em pelo menos um processo gerencial da organização, adicionar cinco pontos percentuais no Critério 5;
● nivel I, em dois processos gerenciais da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5. 
</t>
        </r>
      </text>
    </comment>
    <comment ref="I2" authorId="0" shapeId="0" xr:uid="{CD3D86DF-8326-4876-A30A-19F479C68BF0}">
      <text>
        <r>
          <rPr>
            <sz val="9"/>
            <color indexed="81"/>
            <rFont val="Segoe UI"/>
            <family val="2"/>
          </rPr>
          <t>PGs com apoio de IA?
0 Não
1 Sim</t>
        </r>
      </text>
    </comment>
    <comment ref="J2" authorId="0" shapeId="0" xr:uid="{415CC7D9-F28B-4A2A-B186-48703C16D9B0}">
      <text>
        <r>
          <rPr>
            <b/>
            <sz val="10"/>
            <color indexed="81"/>
            <rFont val="Arial"/>
            <family val="2"/>
          </rPr>
          <t xml:space="preserve">O processo é aplicado em escopo  necessário para alcançar sua finalidade. </t>
        </r>
        <r>
          <rPr>
            <sz val="10"/>
            <color indexed="81"/>
            <rFont val="Arial"/>
            <family val="2"/>
          </rPr>
          <t xml:space="preserve">
0: Processo inexistente para permitir avaliar sua abrangência
1: O processo encontra-se em estágios iniciais de implantação ou com abrangência não informada
2: O processo é realizado com abrangência a uma parte pequena ou menos importante do escopo necessário 
3: O processo é realizado com abrangência a uma parte importante do escopo necessário  
4: O processo é realizado com abrangência suficiente ao escopo necessário
</t>
        </r>
      </text>
    </comment>
    <comment ref="K2" authorId="0" shapeId="0" xr:uid="{2EBA1B77-FFBC-4B07-976C-DF23CF73BD87}">
      <text>
        <r>
          <rPr>
            <b/>
            <sz val="10"/>
            <color indexed="81"/>
            <rFont val="Tahoma"/>
            <family val="2"/>
          </rPr>
          <t>A eficácia, eficiência ou efetividade do processo é avaliada por meio de indicador ou indicadores .</t>
        </r>
        <r>
          <rPr>
            <sz val="10"/>
            <color indexed="81"/>
            <rFont val="Tahoma"/>
            <family val="2"/>
          </rPr>
          <t xml:space="preserve">
0: Processo inexistente ou não é avaliado
1: O processo é avaliado discutindo seu desempenho, sem indicador numérico 
2: O processo é avaliado discutindo seu desempenho, com indicador numérico volumétrico 
3: O processo é avaliado utilizando indicador numérico de desempenho 
4: O processo é avaliado utilizando indicador numérico de desempenho E usando referência de boas práticas  ou referencial comparativo.
</t>
        </r>
      </text>
    </comment>
    <comment ref="L2" authorId="0" shapeId="0" xr:uid="{019002A5-C828-4D7C-9485-80C2C4116E70}">
      <text>
        <r>
          <rPr>
            <b/>
            <sz val="10"/>
            <color indexed="81"/>
            <rFont val="Tahoma"/>
            <family val="2"/>
          </rPr>
          <t>O processo foi aperfeiçoado ou incorporou inovações no setor.</t>
        </r>
        <r>
          <rPr>
            <sz val="10"/>
            <color indexed="81"/>
            <rFont val="Tahoma"/>
            <family val="2"/>
          </rPr>
          <t xml:space="preserve">
0: Processo inexistente ou não foi avaliado
1: Processo foi avaliado para incorporar melhoria 
2: Incorporou melhoria nos últimos 3 anos
3: Incorporou melhoria nos últimos 3 anos, citando seu benefício
4: Incorporou melhoria nos últimos 3 anos, citando ganho mensurado 
</t>
        </r>
        <r>
          <rPr>
            <i/>
            <sz val="10"/>
            <color indexed="81"/>
            <rFont val="Tahoma"/>
            <family val="2"/>
          </rPr>
          <t xml:space="preserve">Bonificação especial para o fator Melhorado (computada pelo software): 
Se a melhoria incorpora característica original, inusitada ou incomum, que mudou o patamar de desempenho OU adicionou valor significativo para uma ou mais partes interessadas, i.e., representa uma inovação, ocorrendo no:
● nivel B, em pelo menos um processo gerencial na organização, adicionar cinco pontos percentuais no Critério 5;
● nivel I, em pelo menos dois processos gerenciais na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t>
        </r>
      </text>
    </comment>
    <comment ref="M2" authorId="0" shapeId="0" xr:uid="{1578F1C2-5A1F-4EAE-85A0-D218E9C6959C}">
      <text>
        <r>
          <rPr>
            <sz val="9"/>
            <color indexed="81"/>
            <rFont val="Segoe UI"/>
            <family val="2"/>
          </rPr>
          <t>PGs com característica original, inusitada ou incomum no setor?
0 Não
1 Sim</t>
        </r>
      </text>
    </comment>
    <comment ref="N2" authorId="1" shapeId="0" xr:uid="{B75ABD32-0A67-499C-8479-060619FC11FD}">
      <text>
        <r>
          <rPr>
            <sz val="8"/>
            <color indexed="81"/>
            <rFont val="Arial"/>
            <family val="2"/>
          </rPr>
          <t xml:space="preserve">Neste Critério só é possível ter bonficação por IA e Inovação para Níveis II e III. Para Níveis B e I a bonificação é dada no Critério 5.
</t>
        </r>
      </text>
    </comment>
    <comment ref="O2" authorId="0" shapeId="0" xr:uid="{8C89679F-96AC-4A7D-A770-404D0F42A023}">
      <text>
        <r>
          <rPr>
            <sz val="10"/>
            <color indexed="81"/>
            <rFont val="Tahoma"/>
            <family val="2"/>
          </rPr>
          <t xml:space="preserve">Coluna reservada para o avaliador ou examinador.
Usar Alt-Enter para mudar de linha na célula para comentar lacuna de outro fator.
</t>
        </r>
      </text>
    </comment>
    <comment ref="P2" authorId="0" shapeId="0" xr:uid="{4CAB2CDC-6C9B-4B63-8B68-0CD6A1574CA9}">
      <text>
        <r>
          <rPr>
            <sz val="10"/>
            <color indexed="81"/>
            <rFont val="Tahoma"/>
            <family val="2"/>
          </rPr>
          <t xml:space="preserve">Qualifica o Comentário de Ponto Forte ou Oport. de Melhoria.
OM = "-" 
PF = "+" </t>
        </r>
      </text>
    </comment>
    <comment ref="Q2" authorId="0" shapeId="0" xr:uid="{8A040DA2-F471-4722-AE2A-EB5F6E1B0020}">
      <text>
        <r>
          <rPr>
            <sz val="10"/>
            <color indexed="81"/>
            <rFont val="Tahoma"/>
            <family val="2"/>
          </rPr>
          <t xml:space="preserve">Para anotações sobre a(s) prática(s) de gestão associada(s) à finalidade do processo.
Usar Alt-Enter para mudar de linha na célula para comentar lacuna de outro fator.
</t>
        </r>
      </text>
    </comment>
    <comment ref="D3" authorId="0" shapeId="0" xr:uid="{00000000-0006-0000-0400-00000C000000}">
      <text>
        <r>
          <rPr>
            <sz val="10"/>
            <color indexed="81"/>
            <rFont val="Tahoma"/>
            <family val="2"/>
          </rPr>
          <t>BARRA DE PROGRESSO DO CRITÉRIO
Se passar de 100% é pq se avaliou mais que o necessário para o Nível informado na aba "Capa".</t>
        </r>
      </text>
    </comment>
    <comment ref="F3" authorId="0" shapeId="0" xr:uid="{428A73F3-8C00-47CE-9CD6-A6397522A9DF}">
      <text>
        <r>
          <rPr>
            <sz val="9"/>
            <color indexed="81"/>
            <rFont val="Arial"/>
            <family val="2"/>
          </rPr>
          <t>Para Níveis II e III essa média é ponderada pelas pontuações máximas de cada Item conforme aba Quadro Geral. IA e Inovação podem bonificar para Niveis II e III. Nos Níveis B e I a bonificação é no Critério (aba) 5.</t>
        </r>
      </text>
    </comment>
    <comment ref="D7" authorId="0" shapeId="0" xr:uid="{00000000-0006-0000-0400-00000E000000}">
      <text>
        <r>
          <rPr>
            <sz val="10"/>
            <color indexed="81"/>
            <rFont val="Tahoma"/>
            <family val="2"/>
          </rPr>
          <t>BARRA DE PROGRESSO DO ITEM
Se passar de 100% é pq se avaliou mais que o necessário para o Nível informado na aba "Capa".</t>
        </r>
      </text>
    </comment>
    <comment ref="D15" authorId="0" shapeId="0" xr:uid="{00000000-0006-0000-0400-00000F000000}">
      <text>
        <r>
          <rPr>
            <sz val="10"/>
            <color indexed="81"/>
            <rFont val="Tahoma"/>
            <family val="2"/>
          </rPr>
          <t>BARRA DE PROGRESSO DO ITEM
Se passar de 100% é pq se avaliou mais que o necessário para o Nível informado na aba "Capa".</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s>
  <commentList>
    <comment ref="F1" authorId="0" shapeId="0" xr:uid="{8D6138E3-37A0-4DB1-8C8C-EEBAE78809BE}">
      <text>
        <r>
          <rPr>
            <sz val="9"/>
            <color indexed="81"/>
            <rFont val="Segoe UI"/>
            <family val="2"/>
          </rPr>
          <t xml:space="preserve">Consultar os Critérios MEGIA para exemplo de como utilizar a IA para avaliar, atribuir os graus e comentar o relato de práticas de gestão. 
</t>
        </r>
        <r>
          <rPr>
            <b/>
            <sz val="9"/>
            <color indexed="81"/>
            <rFont val="Segoe UI"/>
            <family val="2"/>
          </rPr>
          <t>Avaliar todas as células para a Barra de Progresso ficar completa.</t>
        </r>
      </text>
    </comment>
    <comment ref="A2" authorId="0" shapeId="0" xr:uid="{4A58B875-4D7F-436D-A1AE-C2764E19F4AD}">
      <text>
        <r>
          <rPr>
            <b/>
            <sz val="9"/>
            <color indexed="81"/>
            <rFont val="Arial"/>
            <family val="2"/>
          </rPr>
          <t>Não mexer nessa coluna</t>
        </r>
        <r>
          <rPr>
            <sz val="9"/>
            <color indexed="81"/>
            <rFont val="Arial"/>
            <family val="2"/>
          </rPr>
          <t xml:space="preserve">
A planilha insere "1" automaticamente se a linha do PG é pertinente ao Nível informado na aba "Capa"</t>
        </r>
      </text>
    </comment>
    <comment ref="B2" authorId="0" shapeId="0" xr:uid="{00000000-0006-0000-0500-000002000000}">
      <text>
        <r>
          <rPr>
            <b/>
            <sz val="9"/>
            <color indexed="81"/>
            <rFont val="Arial"/>
            <family val="2"/>
          </rPr>
          <t xml:space="preserve">Reservado para indicar o Nível em vigor na linha
0 = nível &lt;B&gt;
1 = nível &lt;1&gt;
2= nível &lt;2&gt;
3= nível &lt;3&gt;
</t>
        </r>
      </text>
    </comment>
    <comment ref="C2" authorId="0" shapeId="0" xr:uid="{82573747-6ECB-414B-88FC-DC375B888E11}">
      <text>
        <r>
          <rPr>
            <b/>
            <sz val="9"/>
            <color indexed="81"/>
            <rFont val="Arial"/>
            <family val="2"/>
          </rPr>
          <t xml:space="preserve">Não mexer
</t>
        </r>
        <r>
          <rPr>
            <sz val="9"/>
            <color indexed="81"/>
            <rFont val="Arial"/>
            <family val="2"/>
          </rPr>
          <t>A coluna identifica uma linha de PG processada durante o cálculo.</t>
        </r>
      </text>
    </comment>
    <comment ref="F2" authorId="0" shapeId="0" xr:uid="{99DB7917-CE07-4953-A5CB-D179E36B41EA}">
      <text>
        <r>
          <rPr>
            <b/>
            <sz val="10"/>
            <color indexed="81"/>
            <rFont val="Tahoma"/>
            <family val="2"/>
          </rPr>
          <t xml:space="preserve">O processo é adequado para atender às suas finalidades especificadas , havendo responsáveis e métodos explicados, e há citação de atividades que foram otimizadas*. </t>
        </r>
        <r>
          <rPr>
            <sz val="10"/>
            <color indexed="81"/>
            <rFont val="Tahoma"/>
            <family val="2"/>
          </rPr>
          <t xml:space="preserve">
0: Processo inexistente ou ele não atende ao menos uma finalidade especificada
1: Há processo, atende ao menos uma finalidade especificada, com responsável, não havendo explicação do método ou menção sobre atividade otimizada
2: Há processo, atende ao menos uma finalidade especificada, com responsável e método explicado, não havendo menção sobre atividade otimizada
3: Há processo, atende todas as suas finalidades especificadas, com responsável e método explicado para algumas delas, havendo ao menos uma atividade otimizada
4: Há processo, atende todas as finalidades especificadas, com seus responsáveis e métodos explicados, e há mais de uma atividade otimizada
*otimizada: passou por processo de análise e enxugamento de atividades que não adicionam valor
</t>
        </r>
      </text>
    </comment>
    <comment ref="G2" authorId="0" shapeId="0" xr:uid="{F6EE2F39-544B-4E9B-995E-1E935F7D867A}">
      <text>
        <r>
          <rPr>
            <b/>
            <sz val="10"/>
            <color indexed="81"/>
            <rFont val="Arial"/>
            <family val="2"/>
          </rPr>
          <t>O processo propicia formas  de antecipação a problemas, considerando o conjunto de suas finalidades.</t>
        </r>
        <r>
          <rPr>
            <sz val="10"/>
            <color indexed="81"/>
            <rFont val="Arial"/>
            <family val="2"/>
          </rPr>
          <t xml:space="preserve">
0: Processo inexistente ou sem planejamento 
1: Processo, no mínimo com planejamento e capacitação dos envolvidos 
2: Processo, no mínimo com planejamento, padrões de execução e capacitação dos envolvidos 
3: Processo, no mínimo com planejamento com atores envolvidos, padrões de execução, capacitação dos envolvidos e mecanismo  de controle
4: Processo, no mínimo com planejamento com atores envolvidos, padrões de execução, capacitação dos envolvidos, definição de pontos críticos de controle ou redundância em atividades críticas  e mecanismo de controle
</t>
        </r>
      </text>
    </comment>
    <comment ref="H2" authorId="0" shapeId="0" xr:uid="{4A19C782-6E15-453D-9069-EF0116E8620B}">
      <text>
        <r>
          <rPr>
            <b/>
            <sz val="10"/>
            <color indexed="81"/>
            <rFont val="Arial"/>
            <family val="2"/>
          </rPr>
          <t xml:space="preserve">O processo é apoiado por tecnologia digital, quando aplicável .     </t>
        </r>
        <r>
          <rPr>
            <sz val="10"/>
            <color indexed="81"/>
            <rFont val="Arial"/>
            <family val="2"/>
          </rPr>
          <t xml:space="preserve">
0: Processo inexistente ou não apoiado por sistema informatizado 
1: O processo utiliza apenas sistema informatizado online clássico 
2: A tecnologia digital está implantada em pequena parte do processo
3: A tecnologia digital está implantada em parte importante do processo
4: A tecnologia digital está implantada em todo ou praticamente todo processo ou não é aplicável
</t>
        </r>
        <r>
          <rPr>
            <b/>
            <sz val="10"/>
            <color indexed="81"/>
            <rFont val="Arial"/>
            <family val="2"/>
          </rPr>
          <t xml:space="preserve">Bonificação especial </t>
        </r>
        <r>
          <rPr>
            <sz val="10"/>
            <color indexed="81"/>
            <rFont val="Arial"/>
            <family val="2"/>
          </rPr>
          <t xml:space="preserve">para o fator Digital (computada pela planilha eletrônica): 
Se a I.A. estiver sendo utilizada e ocorrendo no:
● nivel B, em pelo menos um processo gerencial da organização, adicionar cinco pontos percentuais no Critério 5;
● nivel I, em dois processos gerenciais da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5. 
</t>
        </r>
      </text>
    </comment>
    <comment ref="I2" authorId="0" shapeId="0" xr:uid="{C67A2927-9203-46E5-822E-4DAE0D8DE94C}">
      <text>
        <r>
          <rPr>
            <sz val="9"/>
            <color indexed="81"/>
            <rFont val="Segoe UI"/>
            <family val="2"/>
          </rPr>
          <t>PGs com apoio de IA?
0 Não
1 Sim</t>
        </r>
      </text>
    </comment>
    <comment ref="J2" authorId="0" shapeId="0" xr:uid="{18DDDAFA-9329-4368-9E62-B1A15477356E}">
      <text>
        <r>
          <rPr>
            <b/>
            <sz val="10"/>
            <color indexed="81"/>
            <rFont val="Arial"/>
            <family val="2"/>
          </rPr>
          <t xml:space="preserve">O processo é aplicado em escopo  necessário para alcançar sua finalidade. </t>
        </r>
        <r>
          <rPr>
            <sz val="10"/>
            <color indexed="81"/>
            <rFont val="Arial"/>
            <family val="2"/>
          </rPr>
          <t xml:space="preserve">
0: Processo inexistente para permitir avaliar sua abrangência
1: O processo encontra-se em estágios iniciais de implantação ou com abrangência não informada
2: O processo é realizado com abrangência a uma parte pequena ou menos importante do escopo necessário 
3: O processo é realizado com abrangência a uma parte importante do escopo necessário  
4: O processo é realizado com abrangência suficiente ao escopo necessário
</t>
        </r>
      </text>
    </comment>
    <comment ref="K2" authorId="0" shapeId="0" xr:uid="{A3B01B33-4B5C-4947-9671-9A83B69DAE46}">
      <text>
        <r>
          <rPr>
            <b/>
            <sz val="10"/>
            <color indexed="81"/>
            <rFont val="Tahoma"/>
            <family val="2"/>
          </rPr>
          <t>A eficácia, eficiência ou efetividade do processo é avaliada por meio de indicador ou indicadores .</t>
        </r>
        <r>
          <rPr>
            <sz val="10"/>
            <color indexed="81"/>
            <rFont val="Tahoma"/>
            <family val="2"/>
          </rPr>
          <t xml:space="preserve">
0: Processo inexistente ou não é avaliado
1: O processo é avaliado discutindo seu desempenho, sem indicador numérico 
2: O processo é avaliado discutindo seu desempenho, com indicador numérico volumétrico 
3: O processo é avaliado utilizando indicador numérico de desempenho 
4: O processo é avaliado utilizando indicador numérico de desempenho E usando referência de boas práticas  ou referencial comparativo.
</t>
        </r>
      </text>
    </comment>
    <comment ref="L2" authorId="0" shapeId="0" xr:uid="{B044684F-2E46-41BF-A91B-93CC8AA029A8}">
      <text>
        <r>
          <rPr>
            <b/>
            <sz val="10"/>
            <color indexed="81"/>
            <rFont val="Tahoma"/>
            <family val="2"/>
          </rPr>
          <t>O processo foi aperfeiçoado ou incorporou inovações no setor.</t>
        </r>
        <r>
          <rPr>
            <sz val="10"/>
            <color indexed="81"/>
            <rFont val="Tahoma"/>
            <family val="2"/>
          </rPr>
          <t xml:space="preserve">
0: Processo inexistente ou não foi avaliado
1: Processo foi avaliado para incorporar melhoria 
2: Incorporou melhoria nos últimos 3 anos
3: Incorporou melhoria nos últimos 3 anos, citando seu benefício
4: Incorporou melhoria nos últimos 3 anos, citando ganho mensurado 
</t>
        </r>
        <r>
          <rPr>
            <i/>
            <sz val="10"/>
            <color indexed="81"/>
            <rFont val="Tahoma"/>
            <family val="2"/>
          </rPr>
          <t xml:space="preserve">Bonificação especial para o fator Melhorado (computada pelo software): 
Se a melhoria incorpora característica original, inusitada ou incomum, que mudou o patamar de desempenho OU adicionou valor significativo para uma ou mais partes interessadas, i.e., representa uma inovação, ocorrendo no:
● nivel B, em pelo menos um processo gerencial na organização, adicionar cinco pontos percentuais no Critério 5;
● nivel I, em pelo menos dois processos gerenciais na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t>
        </r>
      </text>
    </comment>
    <comment ref="M2" authorId="0" shapeId="0" xr:uid="{379058C9-DC06-45C6-B7D4-8ED8EDC253FB}">
      <text>
        <r>
          <rPr>
            <sz val="9"/>
            <color indexed="81"/>
            <rFont val="Segoe UI"/>
            <family val="2"/>
          </rPr>
          <t>PGs com característica original, inusitada ou incomum no setor?
0 Não
1 Sim</t>
        </r>
      </text>
    </comment>
    <comment ref="N2" authorId="1" shapeId="0" xr:uid="{2C9C8D3A-8889-4C3D-8E14-8CB8DE3AFF56}">
      <text>
        <r>
          <rPr>
            <b/>
            <sz val="8"/>
            <color indexed="81"/>
            <rFont val="Arial"/>
            <family val="2"/>
          </rPr>
          <t>Atenção:</t>
        </r>
        <r>
          <rPr>
            <sz val="8"/>
            <color indexed="81"/>
            <rFont val="Arial"/>
            <family val="2"/>
          </rPr>
          <t xml:space="preserve"> Particularmente neste Critério, a bonificação por IA e Inovação para Níveis II e III restringe-se ao Critério. Para Níveis B e I, a  bonificação é dada neste Critério considerando todos os demais. . </t>
        </r>
      </text>
    </comment>
    <comment ref="O2" authorId="0" shapeId="0" xr:uid="{83FF09D3-F75E-4726-B8C5-5D51E3BB3DE1}">
      <text>
        <r>
          <rPr>
            <sz val="10"/>
            <color indexed="81"/>
            <rFont val="Tahoma"/>
            <family val="2"/>
          </rPr>
          <t xml:space="preserve">Coluna reservada para o avaliador ou examinador.
Usar Alt-Enter para mudar de linha na célula para comentar lacuna de outro fator.
</t>
        </r>
      </text>
    </comment>
    <comment ref="P2" authorId="0" shapeId="0" xr:uid="{DF9A9812-E7F0-41C3-95BD-CC71B996B2A2}">
      <text>
        <r>
          <rPr>
            <sz val="10"/>
            <color indexed="81"/>
            <rFont val="Tahoma"/>
            <family val="2"/>
          </rPr>
          <t xml:space="preserve">Qualifica o Comentário de Ponto Forte ou Oport. de Melhoria.
OM = "-" 
PF = "+" </t>
        </r>
      </text>
    </comment>
    <comment ref="Q2" authorId="0" shapeId="0" xr:uid="{4DD44546-E06D-4BCD-A96A-6B50E272C153}">
      <text>
        <r>
          <rPr>
            <sz val="10"/>
            <color indexed="81"/>
            <rFont val="Tahoma"/>
            <family val="2"/>
          </rPr>
          <t xml:space="preserve">Para anotações sobre a(s) prática(s) de gestão associada(s) à finalidade do processo.
Usar Alt-Enter para mudar de linha na célula para comentar lacuna de outro fator.
</t>
        </r>
      </text>
    </comment>
    <comment ref="D3" authorId="0" shapeId="0" xr:uid="{00000000-0006-0000-0500-00000C000000}">
      <text>
        <r>
          <rPr>
            <sz val="10"/>
            <color indexed="81"/>
            <rFont val="Tahoma"/>
            <family val="2"/>
          </rPr>
          <t>BARRA DE PROGRESSO DO CRITÉRIO
Se passar de 100% é pq se verificou com "S" ou "N' mais Exigências que o necessário, para o Nível informado na aba "Capa".
O PG também é contado.</t>
        </r>
      </text>
    </comment>
    <comment ref="F3" authorId="0" shapeId="0" xr:uid="{5F59A9C6-7F70-44D0-A851-0533C10A96D9}">
      <text>
        <r>
          <rPr>
            <sz val="9"/>
            <color indexed="81"/>
            <rFont val="Arial"/>
            <family val="2"/>
          </rPr>
          <t>Para Níveis II e III essa média é ponderada pelas pontuações máximas de cada Item conforme aba Quadro Geral. IA e Inovação podem bonificar para Niveis II e III. Nos Níveis B e I a bonificação é no Critério (aba) 5 considerando IA e Inovação de todos os Critérios.</t>
        </r>
      </text>
    </comment>
    <comment ref="D7" authorId="0" shapeId="0" xr:uid="{00000000-0006-0000-0500-00000E000000}">
      <text>
        <r>
          <rPr>
            <sz val="10"/>
            <color indexed="81"/>
            <rFont val="Tahoma"/>
            <family val="2"/>
          </rPr>
          <t>BARRA DE PROGRESSO DO CRITÉRIO
Se passar de 100% é pq se avaliou mais que o necessário para o Nível informado na aba "Capa".</t>
        </r>
      </text>
    </comment>
    <comment ref="D13" authorId="0" shapeId="0" xr:uid="{00000000-0006-0000-0500-00000F000000}">
      <text>
        <r>
          <rPr>
            <sz val="10"/>
            <color indexed="81"/>
            <rFont val="Tahoma"/>
            <family val="2"/>
          </rPr>
          <t>BARRA DE PROGRESSO DO ITEM
Se passar de 100% é pq se avaliou mais que o necessário para o Nível informado na aba "Capa".</t>
        </r>
      </text>
    </comment>
    <comment ref="D19" authorId="0" shapeId="0" xr:uid="{00000000-0006-0000-0500-000010000000}">
      <text>
        <r>
          <rPr>
            <sz val="10"/>
            <color indexed="81"/>
            <rFont val="Tahoma"/>
            <family val="2"/>
          </rPr>
          <t>BARRA DE PROGRESSO DO ITEM
Se passar de 100% é pq se avaliou mais que o necessário para o Nível informado na aba "Capa".</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s>
  <commentList>
    <comment ref="F1" authorId="0" shapeId="0" xr:uid="{096ED062-66DD-4A71-A146-591B412C0CF7}">
      <text>
        <r>
          <rPr>
            <sz val="9"/>
            <color indexed="81"/>
            <rFont val="Segoe UI"/>
            <family val="2"/>
          </rPr>
          <t xml:space="preserve">Consultar os Critérios MEGIA para exemplo de como utilizar a IA para avaliar, atribuir os graus e comentar o relato de práticas de gestão. 
</t>
        </r>
        <r>
          <rPr>
            <b/>
            <sz val="9"/>
            <color indexed="81"/>
            <rFont val="Segoe UI"/>
            <family val="2"/>
          </rPr>
          <t>Avaliar todas as células para a Barra de Progresso ficar completa.</t>
        </r>
      </text>
    </comment>
    <comment ref="A2" authorId="0" shapeId="0" xr:uid="{45B078CD-7856-4A2F-B017-34BC6D97D694}">
      <text>
        <r>
          <rPr>
            <b/>
            <sz val="9"/>
            <color indexed="81"/>
            <rFont val="Arial"/>
            <family val="2"/>
          </rPr>
          <t>Não mexer nessa coluna</t>
        </r>
        <r>
          <rPr>
            <sz val="9"/>
            <color indexed="81"/>
            <rFont val="Arial"/>
            <family val="2"/>
          </rPr>
          <t xml:space="preserve">
A planilha insere "1" automaticamente se a linha do PG é pertinente ao Nível informado na aba "Capa"</t>
        </r>
      </text>
    </comment>
    <comment ref="B2" authorId="0" shapeId="0" xr:uid="{00000000-0006-0000-0600-000002000000}">
      <text>
        <r>
          <rPr>
            <b/>
            <sz val="9"/>
            <color indexed="81"/>
            <rFont val="Arial"/>
            <family val="2"/>
          </rPr>
          <t xml:space="preserve">Reservado para indicar o Nível em vigor na linha
0 = nível &lt;B&gt;
1 = nível &lt;1&gt;
2= nível &lt;2&gt;
3= nível &lt;3&gt;
</t>
        </r>
      </text>
    </comment>
    <comment ref="C2" authorId="0" shapeId="0" xr:uid="{0F3410EE-41F7-4418-A791-76B28031B382}">
      <text>
        <r>
          <rPr>
            <b/>
            <sz val="9"/>
            <color indexed="81"/>
            <rFont val="Arial"/>
            <family val="2"/>
          </rPr>
          <t xml:space="preserve">Não mexer
</t>
        </r>
        <r>
          <rPr>
            <sz val="9"/>
            <color indexed="81"/>
            <rFont val="Arial"/>
            <family val="2"/>
          </rPr>
          <t>A coluna identifica uma linha de PG processada durante o cálculo.</t>
        </r>
      </text>
    </comment>
    <comment ref="F2" authorId="0" shapeId="0" xr:uid="{8C579099-A827-45F9-91A2-5FC8AAB75AFA}">
      <text>
        <r>
          <rPr>
            <b/>
            <sz val="10"/>
            <color indexed="81"/>
            <rFont val="Tahoma"/>
            <family val="2"/>
          </rPr>
          <t xml:space="preserve">O processo é adequado para atender às suas finalidades especificadas , havendo responsáveis e métodos explicados, e há citação de atividades que foram otimizadas*. </t>
        </r>
        <r>
          <rPr>
            <sz val="10"/>
            <color indexed="81"/>
            <rFont val="Tahoma"/>
            <family val="2"/>
          </rPr>
          <t xml:space="preserve">
0: Processo inexistente ou ele não atende ao menos uma finalidade especificada
1: Há processo, atende ao menos uma finalidade especificada, com responsável, não havendo explicação do método ou menção sobre atividade otimizada
2: Há processo, atende ao menos uma finalidade especificada, com responsável e método explicado, não havendo menção sobre atividade otimizada
3: Há processo, atende todas as suas finalidades especificadas, com responsável e método explicado para algumas delas, havendo ao menos uma atividade otimizada
4: Há processo, atende todas as finalidades especificadas, com seus responsáveis e métodos explicados, e há mais de uma atividade otimizada
*otimizada: passou por processo de análise e enxugamento de atividades que não adicionam valor
</t>
        </r>
      </text>
    </comment>
    <comment ref="G2" authorId="0" shapeId="0" xr:uid="{8A73574C-CEA5-4CFA-9969-2030242C9684}">
      <text>
        <r>
          <rPr>
            <b/>
            <sz val="10"/>
            <color indexed="81"/>
            <rFont val="Arial"/>
            <family val="2"/>
          </rPr>
          <t>O processo propicia formas  de antecipação a problemas, considerando o conjunto de suas finalidades.</t>
        </r>
        <r>
          <rPr>
            <sz val="10"/>
            <color indexed="81"/>
            <rFont val="Arial"/>
            <family val="2"/>
          </rPr>
          <t xml:space="preserve">
0: Processo inexistente ou sem planejamento 
1: Processo, no mínimo com planejamento e capacitação dos envolvidos 
2: Processo, no mínimo com planejamento, padrões de execução e capacitação dos envolvidos 
3: Processo, no mínimo com planejamento com atores envolvidos, padrões de execução, capacitação dos envolvidos e mecanismo  de controle
4: Processo, no mínimo com planejamento com atores envolvidos, padrões de execução, capacitação dos envolvidos, definição de pontos críticos de controle ou redundância em atividades críticas  e mecanismo de controle
</t>
        </r>
      </text>
    </comment>
    <comment ref="H2" authorId="0" shapeId="0" xr:uid="{8E7DCFF8-85B3-4881-ACA0-DC26AC8CF155}">
      <text>
        <r>
          <rPr>
            <b/>
            <sz val="10"/>
            <color indexed="81"/>
            <rFont val="Arial"/>
            <family val="2"/>
          </rPr>
          <t xml:space="preserve">O processo é apoiado por tecnologia digital, quando aplicável .     </t>
        </r>
        <r>
          <rPr>
            <sz val="10"/>
            <color indexed="81"/>
            <rFont val="Arial"/>
            <family val="2"/>
          </rPr>
          <t xml:space="preserve">
0: Processo inexistente ou não apoiado por sistema informatizado 
1: O processo utiliza apenas sistema informatizado online clássico 
2: A tecnologia digital está implantada em pequena parte do processo
3: A tecnologia digital está implantada em parte importante do processo
4: A tecnologia digital está implantada em todo ou praticamente todo processo ou não é aplicável
</t>
        </r>
        <r>
          <rPr>
            <b/>
            <sz val="10"/>
            <color indexed="81"/>
            <rFont val="Arial"/>
            <family val="2"/>
          </rPr>
          <t xml:space="preserve">Bonificação especial </t>
        </r>
        <r>
          <rPr>
            <sz val="10"/>
            <color indexed="81"/>
            <rFont val="Arial"/>
            <family val="2"/>
          </rPr>
          <t xml:space="preserve">para o fator Digital (computada pela planilha eletrônica): 
Se a I.A. estiver sendo utilizada e ocorrendo no:
● nivel B, em pelo menos um processo gerencial da organização, adicionar cinco pontos percentuais no Critério 5;
● nivel I, em dois processos gerenciais da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5. 
</t>
        </r>
      </text>
    </comment>
    <comment ref="I2" authorId="0" shapeId="0" xr:uid="{9DCD7415-D228-4D47-BAA5-0BFC71F43DBF}">
      <text>
        <r>
          <rPr>
            <sz val="9"/>
            <color indexed="81"/>
            <rFont val="Segoe UI"/>
            <family val="2"/>
          </rPr>
          <t>PGs com apoio de IA?
0 Não
1 Sim</t>
        </r>
      </text>
    </comment>
    <comment ref="J2" authorId="0" shapeId="0" xr:uid="{520D9645-FB5F-40F3-89ED-2E39F4BC3450}">
      <text>
        <r>
          <rPr>
            <b/>
            <sz val="10"/>
            <color indexed="81"/>
            <rFont val="Arial"/>
            <family val="2"/>
          </rPr>
          <t xml:space="preserve">O processo é aplicado em escopo  necessário para alcançar sua finalidade. </t>
        </r>
        <r>
          <rPr>
            <sz val="10"/>
            <color indexed="81"/>
            <rFont val="Arial"/>
            <family val="2"/>
          </rPr>
          <t xml:space="preserve">
0: Processo inexistente para permitir avaliar sua abrangência
1: O processo encontra-se em estágios iniciais de implantação ou com abrangência não informada
2: O processo é realizado com abrangência a uma parte pequena ou menos importante do escopo necessário 
3: O processo é realizado com abrangência a uma parte importante do escopo necessário  
4: O processo é realizado com abrangência suficiente ao escopo necessário
</t>
        </r>
      </text>
    </comment>
    <comment ref="K2" authorId="0" shapeId="0" xr:uid="{5F78472F-4507-4CB4-ACFC-862BDFD8C333}">
      <text>
        <r>
          <rPr>
            <b/>
            <sz val="10"/>
            <color indexed="81"/>
            <rFont val="Tahoma"/>
            <family val="2"/>
          </rPr>
          <t>A eficácia, eficiência ou efetividade do processo é avaliada por meio de indicador ou indicadores .</t>
        </r>
        <r>
          <rPr>
            <sz val="10"/>
            <color indexed="81"/>
            <rFont val="Tahoma"/>
            <family val="2"/>
          </rPr>
          <t xml:space="preserve">
0: Processo inexistente ou não é avaliado
1: O processo é avaliado discutindo seu desempenho, sem indicador numérico 
2: O processo é avaliado discutindo seu desempenho, com indicador numérico volumétrico 
3: O processo é avaliado utilizando indicador numérico de desempenho 
4: O processo é avaliado utilizando indicador numérico de desempenho E usando referência de boas práticas  ou referencial comparativo.
</t>
        </r>
      </text>
    </comment>
    <comment ref="L2" authorId="0" shapeId="0" xr:uid="{DD0B7A65-1C36-4B4E-81F0-FBA46DC00137}">
      <text>
        <r>
          <rPr>
            <b/>
            <sz val="10"/>
            <color indexed="81"/>
            <rFont val="Tahoma"/>
            <family val="2"/>
          </rPr>
          <t>O processo foi aperfeiçoado ou incorporou inovações no setor.</t>
        </r>
        <r>
          <rPr>
            <sz val="10"/>
            <color indexed="81"/>
            <rFont val="Tahoma"/>
            <family val="2"/>
          </rPr>
          <t xml:space="preserve">
0: Processo inexistente ou não foi avaliado
1: Processo foi avaliado para incorporar melhoria 
2: Incorporou melhoria nos últimos 3 anos
3: Incorporou melhoria nos últimos 3 anos, citando seu benefício
4: Incorporou melhoria nos últimos 3 anos, citando ganho mensurado 
</t>
        </r>
        <r>
          <rPr>
            <i/>
            <sz val="10"/>
            <color indexed="81"/>
            <rFont val="Tahoma"/>
            <family val="2"/>
          </rPr>
          <t xml:space="preserve">Bonificação especial para o fator Melhorado (computada pelo software): 
Se a melhoria incorpora característica original, inusitada ou incomum, que mudou o patamar de desempenho OU adicionou valor significativo para uma ou mais partes interessadas, i.e., representa uma inovação, ocorrendo no:
● nivel B, em pelo menos um processo gerencial na organização, adicionar cinco pontos percentuais no Critério 5;
● nivel I, em pelo menos dois processos gerenciais na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t>
        </r>
      </text>
    </comment>
    <comment ref="M2" authorId="0" shapeId="0" xr:uid="{AFA9C9FF-D6A3-43EA-9732-A218BBE89627}">
      <text>
        <r>
          <rPr>
            <sz val="9"/>
            <color indexed="81"/>
            <rFont val="Segoe UI"/>
            <family val="2"/>
          </rPr>
          <t>PGs com característica original, inusitada ou incomum no setor?
0 Não
1 Sim</t>
        </r>
      </text>
    </comment>
    <comment ref="N2" authorId="1" shapeId="0" xr:uid="{FB127490-DD0E-42BD-9264-B8BCA7B67A38}">
      <text>
        <r>
          <rPr>
            <sz val="8"/>
            <color indexed="81"/>
            <rFont val="Arial"/>
            <family val="2"/>
          </rPr>
          <t xml:space="preserve">Neste Critério só é possível ter bonficação por IA e Inovação para Níveis II e III. Para Níveis B e I a bonificação é dada no Critério 5.
</t>
        </r>
      </text>
    </comment>
    <comment ref="O2" authorId="0" shapeId="0" xr:uid="{C0EE58F1-7B9C-4C81-806F-DAEEAB35BEA4}">
      <text>
        <r>
          <rPr>
            <sz val="10"/>
            <color indexed="81"/>
            <rFont val="Tahoma"/>
            <family val="2"/>
          </rPr>
          <t xml:space="preserve">Coluna reservada para o avaliador ou examinador.
Usar Alt-Enter para mudar de linha na célula para comentar lacuna de outro fator.
</t>
        </r>
      </text>
    </comment>
    <comment ref="P2" authorId="0" shapeId="0" xr:uid="{0CC3BCC1-A88D-40F9-AAEE-F7894C335FE7}">
      <text>
        <r>
          <rPr>
            <sz val="10"/>
            <color indexed="81"/>
            <rFont val="Tahoma"/>
            <family val="2"/>
          </rPr>
          <t xml:space="preserve">Qualifica o Comentário de Ponto Forte ou Oport. de Melhoria.
OM = "-" 
PF = "+" </t>
        </r>
      </text>
    </comment>
    <comment ref="Q2" authorId="0" shapeId="0" xr:uid="{AEE60B04-D197-4FB9-B1F6-267A929DDFA7}">
      <text>
        <r>
          <rPr>
            <sz val="10"/>
            <color indexed="81"/>
            <rFont val="Tahoma"/>
            <family val="2"/>
          </rPr>
          <t xml:space="preserve">Para anotações sobre a(s) prática(s) de gestão associada(s) à finalidade do processo.
Usar Alt-Enter para mudar de linha na célula para comentar lacuna de outro fator.
</t>
        </r>
      </text>
    </comment>
    <comment ref="D3" authorId="0" shapeId="0" xr:uid="{00000000-0006-0000-0600-00000C000000}">
      <text>
        <r>
          <rPr>
            <sz val="10"/>
            <color indexed="81"/>
            <rFont val="Tahoma"/>
            <family val="2"/>
          </rPr>
          <t>BARRA DE PROGRESSO DO CRITÉRIO
Se passar de 100% é pq se avaliou mais que o necessário para o Nível informado na aba "Capa".</t>
        </r>
      </text>
    </comment>
    <comment ref="F3" authorId="0" shapeId="0" xr:uid="{104C3E98-2914-44ED-8F52-57AE7503D5E7}">
      <text>
        <r>
          <rPr>
            <sz val="9"/>
            <color indexed="81"/>
            <rFont val="Arial"/>
            <family val="2"/>
          </rPr>
          <t>Para Níveis II e III essa média é ponderada pelas pontuações máximas de cada Item conforme aba Quadro Geral. IA e Inovação podem bonificar para Niveis II e III. Nos Níveis B e I a bonificação é no Critério (aba) 5.</t>
        </r>
      </text>
    </comment>
    <comment ref="D7" authorId="0" shapeId="0" xr:uid="{00000000-0006-0000-0600-00000E000000}">
      <text>
        <r>
          <rPr>
            <sz val="10"/>
            <color indexed="81"/>
            <rFont val="Tahoma"/>
            <family val="2"/>
          </rPr>
          <t>BARRA DE PROGRESSO DO ITEM
Se passar de 100% é pq se avaliou mais que o necessário para o Nível informado na aba "Capa".</t>
        </r>
      </text>
    </comment>
    <comment ref="D15" authorId="0" shapeId="0" xr:uid="{00000000-0006-0000-0600-00000F000000}">
      <text>
        <r>
          <rPr>
            <sz val="10"/>
            <color indexed="81"/>
            <rFont val="Tahoma"/>
            <family val="2"/>
          </rPr>
          <t>BARRA DE PROGRESSO DO ITEM
Se passar de 100% é pq se avaliou mais que o necessário para o Nível informado na aba "Capa".</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s>
  <commentList>
    <comment ref="F1" authorId="0" shapeId="0" xr:uid="{54F524EE-214A-4B1F-915B-3C25977276F6}">
      <text>
        <r>
          <rPr>
            <sz val="9"/>
            <color indexed="81"/>
            <rFont val="Segoe UI"/>
            <family val="2"/>
          </rPr>
          <t xml:space="preserve">Consultar os Critérios MEGIA para exemplo de como utilizar a IA para avaliar, atribuir os graus e comentar o relato de práticas de gestão. 
</t>
        </r>
        <r>
          <rPr>
            <b/>
            <sz val="9"/>
            <color indexed="81"/>
            <rFont val="Segoe UI"/>
            <family val="2"/>
          </rPr>
          <t>Avaliar todas as células para a Barra de Progresso ficar completa.</t>
        </r>
      </text>
    </comment>
    <comment ref="A2" authorId="0" shapeId="0" xr:uid="{2071CD84-5FA1-402E-8F6A-0C7D77D6ED4E}">
      <text>
        <r>
          <rPr>
            <b/>
            <sz val="9"/>
            <color indexed="81"/>
            <rFont val="Arial"/>
            <family val="2"/>
          </rPr>
          <t>Não mexer nessa coluna</t>
        </r>
        <r>
          <rPr>
            <sz val="9"/>
            <color indexed="81"/>
            <rFont val="Arial"/>
            <family val="2"/>
          </rPr>
          <t xml:space="preserve">
A planilha insere "1" automaticamente se a linha do PG é pertinente ao Nível informado na aba "Capa"</t>
        </r>
      </text>
    </comment>
    <comment ref="B2" authorId="0" shapeId="0" xr:uid="{00000000-0006-0000-0700-000002000000}">
      <text>
        <r>
          <rPr>
            <b/>
            <sz val="9"/>
            <color indexed="81"/>
            <rFont val="Arial"/>
            <family val="2"/>
          </rPr>
          <t xml:space="preserve">Reservado para indicar o Nível em vigor na linha
0 = nível &lt;B&gt;
1 = nível &lt;1&gt;
2= nível &lt;2&gt;
3= nível &lt;3&gt;
</t>
        </r>
      </text>
    </comment>
    <comment ref="C2" authorId="0" shapeId="0" xr:uid="{00000000-0006-0000-0700-000003000000}">
      <text>
        <r>
          <rPr>
            <b/>
            <sz val="9"/>
            <color indexed="81"/>
            <rFont val="Arial"/>
            <family val="2"/>
          </rPr>
          <t xml:space="preserve">Não mexer
</t>
        </r>
        <r>
          <rPr>
            <sz val="9"/>
            <color indexed="81"/>
            <rFont val="Arial"/>
            <family val="2"/>
          </rPr>
          <t>A coluna identifica uma linha de PG processada durante o cálculo.</t>
        </r>
      </text>
    </comment>
    <comment ref="F2" authorId="0" shapeId="0" xr:uid="{3A360292-D2BE-4601-B933-ADBDEF096614}">
      <text>
        <r>
          <rPr>
            <b/>
            <sz val="10"/>
            <color indexed="81"/>
            <rFont val="Tahoma"/>
            <family val="2"/>
          </rPr>
          <t xml:space="preserve">O processo é adequado para atender às suas finalidades especificadas , havendo responsáveis e métodos explicados, e há citação de atividades que foram otimizadas*. </t>
        </r>
        <r>
          <rPr>
            <sz val="10"/>
            <color indexed="81"/>
            <rFont val="Tahoma"/>
            <family val="2"/>
          </rPr>
          <t xml:space="preserve">
0: Processo inexistente ou ele não atende ao menos uma finalidade especificada
1: Há processo, atende ao menos uma finalidade especificada, com responsável, não havendo explicação do método ou menção sobre atividade otimizada
2: Há processo, atende ao menos uma finalidade especificada, com responsável e método explicado, não havendo menção sobre atividade otimizada
3: Há processo, atende todas as suas finalidades especificadas, com responsável e método explicado para algumas delas, havendo ao menos uma atividade otimizada
4: Há processo, atende todas as finalidades especificadas, com seus responsáveis e métodos explicados, e há mais de uma atividade otimizada
*otimizada: passou por processo de análise e enxugamento de atividades que não adicionam valor
</t>
        </r>
      </text>
    </comment>
    <comment ref="G2" authorId="0" shapeId="0" xr:uid="{07AE3BAD-7C7E-4925-8089-AFE2322C150E}">
      <text>
        <r>
          <rPr>
            <b/>
            <sz val="10"/>
            <color indexed="81"/>
            <rFont val="Arial"/>
            <family val="2"/>
          </rPr>
          <t>O processo propicia formas  de antecipação a problemas, considerando o conjunto de suas finalidades.</t>
        </r>
        <r>
          <rPr>
            <sz val="10"/>
            <color indexed="81"/>
            <rFont val="Arial"/>
            <family val="2"/>
          </rPr>
          <t xml:space="preserve">
0: Processo inexistente ou sem planejamento 
1: Processo, no mínimo com planejamento e capacitação dos envolvidos 
2: Processo, no mínimo com planejamento, padrões de execução e capacitação dos envolvidos 
3: Processo, no mínimo com planejamento com atores envolvidos, padrões de execução, capacitação dos envolvidos e mecanismo  de controle
4: Processo, no mínimo com planejamento com atores envolvidos, padrões de execução, capacitação dos envolvidos, definição de pontos críticos de controle ou redundância em atividades críticas  e mecanismo de controle
</t>
        </r>
      </text>
    </comment>
    <comment ref="H2" authorId="0" shapeId="0" xr:uid="{6E30D70A-712D-4796-BC9E-186A06B15CAA}">
      <text>
        <r>
          <rPr>
            <b/>
            <sz val="10"/>
            <color indexed="81"/>
            <rFont val="Arial"/>
            <family val="2"/>
          </rPr>
          <t xml:space="preserve">O processo é apoiado por tecnologia digital, quando aplicável .     </t>
        </r>
        <r>
          <rPr>
            <sz val="10"/>
            <color indexed="81"/>
            <rFont val="Arial"/>
            <family val="2"/>
          </rPr>
          <t xml:space="preserve">
0: Processo inexistente ou não apoiado por sistema informatizado 
1: O processo utiliza apenas sistema informatizado online clássico 
2: A tecnologia digital está implantada em pequena parte do processo
3: A tecnologia digital está implantada em parte importante do processo
4: A tecnologia digital está implantada em todo ou praticamente todo processo ou não é aplicável
</t>
        </r>
        <r>
          <rPr>
            <b/>
            <sz val="10"/>
            <color indexed="81"/>
            <rFont val="Arial"/>
            <family val="2"/>
          </rPr>
          <t xml:space="preserve">Bonificação especial </t>
        </r>
        <r>
          <rPr>
            <sz val="10"/>
            <color indexed="81"/>
            <rFont val="Arial"/>
            <family val="2"/>
          </rPr>
          <t xml:space="preserve">para o fator Digital (computada pela planilha eletrônica): 
Se a I.A. estiver sendo utilizada e ocorrendo no:
● nivel B, em pelo menos um processo gerencial da organização, adicionar cinco pontos percentuais no Critério 5;
● nivel I, em dois processos gerenciais da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5. 
</t>
        </r>
      </text>
    </comment>
    <comment ref="I2" authorId="0" shapeId="0" xr:uid="{617F1B88-95D5-446D-B025-2E05E06FF726}">
      <text>
        <r>
          <rPr>
            <sz val="9"/>
            <color indexed="81"/>
            <rFont val="Segoe UI"/>
            <family val="2"/>
          </rPr>
          <t>PGs com apoio de IA?
0 Não
1 Sim</t>
        </r>
      </text>
    </comment>
    <comment ref="J2" authorId="0" shapeId="0" xr:uid="{D621B1D0-503D-40E6-A613-018722D010DA}">
      <text>
        <r>
          <rPr>
            <b/>
            <sz val="10"/>
            <color indexed="81"/>
            <rFont val="Arial"/>
            <family val="2"/>
          </rPr>
          <t xml:space="preserve">O processo é aplicado em escopo  necessário para alcançar sua finalidade. </t>
        </r>
        <r>
          <rPr>
            <sz val="10"/>
            <color indexed="81"/>
            <rFont val="Arial"/>
            <family val="2"/>
          </rPr>
          <t xml:space="preserve">
0: Processo inexistente para permitir avaliar sua abrangência
1: O processo encontra-se em estágios iniciais de implantação ou com abrangência não informada
2: O processo é realizado com abrangência a uma parte pequena ou menos importante do escopo necessário 
3: O processo é realizado com abrangência a uma parte importante do escopo necessário  
4: O processo é realizado com abrangência suficiente ao escopo necessário
</t>
        </r>
      </text>
    </comment>
    <comment ref="K2" authorId="0" shapeId="0" xr:uid="{DA3A6F5E-5B81-4142-B84D-0A22F15197BB}">
      <text>
        <r>
          <rPr>
            <b/>
            <sz val="10"/>
            <color indexed="81"/>
            <rFont val="Tahoma"/>
            <family val="2"/>
          </rPr>
          <t>A eficácia, eficiência ou efetividade do processo é avaliada por meio de indicador ou indicadores .</t>
        </r>
        <r>
          <rPr>
            <sz val="10"/>
            <color indexed="81"/>
            <rFont val="Tahoma"/>
            <family val="2"/>
          </rPr>
          <t xml:space="preserve">
0: Processo inexistente ou não é avaliado
1: O processo é avaliado discutindo seu desempenho, sem indicador numérico 
2: O processo é avaliado discutindo seu desempenho, com indicador numérico volumétrico 
3: O processo é avaliado utilizando indicador numérico de desempenho 
4: O processo é avaliado utilizando indicador numérico de desempenho E usando referência de boas práticas  ou referencial comparativo.
</t>
        </r>
      </text>
    </comment>
    <comment ref="L2" authorId="0" shapeId="0" xr:uid="{9F1A5F35-DA2D-4C9B-9F8F-9DF85586E91D}">
      <text>
        <r>
          <rPr>
            <b/>
            <sz val="10"/>
            <color indexed="81"/>
            <rFont val="Tahoma"/>
            <family val="2"/>
          </rPr>
          <t>O processo foi aperfeiçoado ou incorporou inovações no setor.</t>
        </r>
        <r>
          <rPr>
            <sz val="10"/>
            <color indexed="81"/>
            <rFont val="Tahoma"/>
            <family val="2"/>
          </rPr>
          <t xml:space="preserve">
0: Processo inexistente ou não foi avaliado
1: Processo foi avaliado para incorporar melhoria 
2: Incorporou melhoria nos últimos 3 anos
3: Incorporou melhoria nos últimos 3 anos, citando seu benefício
4: Incorporou melhoria nos últimos 3 anos, citando ganho mensurado 
</t>
        </r>
        <r>
          <rPr>
            <i/>
            <sz val="10"/>
            <color indexed="81"/>
            <rFont val="Tahoma"/>
            <family val="2"/>
          </rPr>
          <t xml:space="preserve">Bonificação especial para o fator Melhorado (computada pelo software): 
Se a melhoria incorpora característica original, inusitada ou incomum, que mudou o patamar de desempenho OU adicionou valor significativo para uma ou mais partes interessadas, i.e., representa uma inovação, ocorrendo no:
● nivel B, em pelo menos um processo gerencial na organização, adicionar cinco pontos percentuais no Critério 5;
● nivel I, em pelo menos dois processos gerenciais na organização, adicionar cinco pontos percentuais no Critério 5. Se for em apenas um processo gerencial da organização, adicionar dois pontos percentuais no Critério 5;
● nivel II, em pelo menos um processo gerencial do Critério, adicionar cinco pontos percentuais no Critério;
● nivel III, em pelo menos dois processos gerenciais do Critério, adicionar cinco pontos percentuais no Critério. Se for em apenas um processo gerencial do Critério, adicionar dois pontos percentuais no Critério.
</t>
        </r>
      </text>
    </comment>
    <comment ref="M2" authorId="0" shapeId="0" xr:uid="{A92CD878-7394-4083-9213-CF71DC521B48}">
      <text>
        <r>
          <rPr>
            <sz val="9"/>
            <color indexed="81"/>
            <rFont val="Segoe UI"/>
            <family val="2"/>
          </rPr>
          <t>PGs com característica original, inusitada ou incomum no setor?
0 Não
1 Sim</t>
        </r>
      </text>
    </comment>
    <comment ref="N2" authorId="1" shapeId="0" xr:uid="{7E18BAFD-1328-43DE-AB3C-CA4CA235E1A0}">
      <text>
        <r>
          <rPr>
            <sz val="8"/>
            <color indexed="81"/>
            <rFont val="Arial"/>
            <family val="2"/>
          </rPr>
          <t xml:space="preserve">Neste Critério só é possível ter bonficação por IA e Inovação para Níveis II e III. Para Níveis B e I a bonificação é dada no Critério 5.
</t>
        </r>
      </text>
    </comment>
    <comment ref="O2" authorId="0" shapeId="0" xr:uid="{66AB1012-D20E-444D-9BB7-3A4FC9F40DF5}">
      <text>
        <r>
          <rPr>
            <sz val="10"/>
            <color indexed="81"/>
            <rFont val="Tahoma"/>
            <family val="2"/>
          </rPr>
          <t xml:space="preserve">Coluna reservada para o avaliador ou examinador.
Usar Alt-Enter para mudar de linha na célula para comentar lacuna de outro fator.
</t>
        </r>
      </text>
    </comment>
    <comment ref="P2" authorId="0" shapeId="0" xr:uid="{F7E4E30A-1521-47E5-82AE-1E98C0EE43BE}">
      <text>
        <r>
          <rPr>
            <sz val="10"/>
            <color indexed="81"/>
            <rFont val="Tahoma"/>
            <family val="2"/>
          </rPr>
          <t xml:space="preserve">Qualifica o Comentário de Ponto Forte ou Oport. de Melhoria.
OM = "-" 
PF = "+" </t>
        </r>
      </text>
    </comment>
    <comment ref="Q2" authorId="0" shapeId="0" xr:uid="{5CC6836D-1DCE-40DC-A986-8ED9B71FE453}">
      <text>
        <r>
          <rPr>
            <sz val="10"/>
            <color indexed="81"/>
            <rFont val="Tahoma"/>
            <family val="2"/>
          </rPr>
          <t xml:space="preserve">Para anotações sobre a(s) prática(s) de gestão associada(s) à finalidade do processo.
Usar Alt-Enter para mudar de linha na célula para comentar lacuna de outro fator.
</t>
        </r>
      </text>
    </comment>
    <comment ref="D3" authorId="0" shapeId="0" xr:uid="{00000000-0006-0000-0700-00000C000000}">
      <text>
        <r>
          <rPr>
            <sz val="10"/>
            <color indexed="81"/>
            <rFont val="Tahoma"/>
            <family val="2"/>
          </rPr>
          <t>BARRA DE PROGRESSO DO CRITÉRIO
Se passar de 100% é pq se avaliou mais que o necessário para o Nível informado na aba "Capa".</t>
        </r>
      </text>
    </comment>
    <comment ref="F3" authorId="0" shapeId="0" xr:uid="{13BAAAD0-C622-4173-88C1-DF99EF5CB1A8}">
      <text>
        <r>
          <rPr>
            <sz val="9"/>
            <color indexed="81"/>
            <rFont val="Arial"/>
            <family val="2"/>
          </rPr>
          <t>Para Níveis II e III essa média é ponderada pelas pontuações máximas de cada Item conforme aba Quadro Geral. IA e Inovação podem bonificar para Niveis II e III. Nos Níveis B e I a bonificação é no Critério (aba) 5.</t>
        </r>
      </text>
    </comment>
    <comment ref="D7" authorId="0" shapeId="0" xr:uid="{00000000-0006-0000-0700-00000E000000}">
      <text>
        <r>
          <rPr>
            <sz val="10"/>
            <color indexed="81"/>
            <rFont val="Tahoma"/>
            <family val="2"/>
          </rPr>
          <t>BARRA DE PROGRESSO DO ITEM
Se passar de 100% é pq se avaliou mais que o necessário para o Nível informado na aba "Capa".</t>
        </r>
      </text>
    </comment>
    <comment ref="D14" authorId="0" shapeId="0" xr:uid="{00000000-0006-0000-0700-00000F000000}">
      <text>
        <r>
          <rPr>
            <sz val="10"/>
            <color indexed="81"/>
            <rFont val="Tahoma"/>
            <family val="2"/>
          </rPr>
          <t>BARRA DE PROGRESSO DO ITEM
Se passar de 100% é pq se avaliou mais que o necessário para o Nível informado na aba "Capa".</t>
        </r>
      </text>
    </comment>
    <comment ref="D22" authorId="0" shapeId="0" xr:uid="{00000000-0006-0000-0700-000010000000}">
      <text>
        <r>
          <rPr>
            <sz val="10"/>
            <color indexed="81"/>
            <rFont val="Tahoma"/>
            <family val="2"/>
          </rPr>
          <t>BARRA DE PROGRESSO DO ITEM
Se passar de 100% é pq se avaliou mais que o necessário para o Nível informado na aba "Capa".</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Xauf</author>
  </authors>
  <commentList>
    <comment ref="E1" authorId="0" shapeId="0" xr:uid="{08B5F984-E8F5-4EE1-8FAC-EEAD74452BE8}">
      <text>
        <r>
          <rPr>
            <sz val="10"/>
            <color indexed="81"/>
            <rFont val="Arial"/>
            <family val="2"/>
          </rPr>
          <t>Ao inserir linhas, depois de desproteger (Menu Revisão/Desproteger) com essa senha, copie a linha existente com as fórmulas, antes de informar os dados do indicador. A coluna 'A' deve valer '8' para o indicador da linha ser considerado.
Para reproteger (Menu Revisão/Proteger) use a mesma senha '/'  para não perder a garantia.</t>
        </r>
      </text>
    </comment>
    <comment ref="D2" authorId="1" shapeId="0" xr:uid="{8F723BFB-67E1-4D2E-A4EA-9579698533DD}">
      <text>
        <r>
          <rPr>
            <sz val="9"/>
            <color indexed="81"/>
            <rFont val="Segoe UI"/>
            <family val="2"/>
          </rPr>
          <t>Os indicadores econômicos visam a permitir a avaliação da capacidade de a organização trazer retorno econômico para proprietários, mantenedores ou instituidores. Exemplo: margem de lucro, cumprimento orçamentário, retorno sobre investimento, reinvestimento, endividamento, superávit, giro, crescimento e outros indicadores.
Os indicadores financeiros têm o objetivo de possibilitar a avaliação da capacidade de a organização honrar seus compromissos financeiros. Exemplo: grau de riscos financeiros, liquidez, horizonte de liquidez, prazo médio de pagamento, prazo médio de recebimento, inadimplência, cumprimento de prazo de pagamentos e fiscais, multas por atraso e outros indicadores.
Nota: Os resultados de operações administrativas da área financeira (contabilidade, contas a
pagar e a receber, tesouraria, controladoria e afins, são informados em 8.5 como sendo de
suporte)</t>
        </r>
      </text>
    </comment>
    <comment ref="G3" authorId="2" shapeId="0" xr:uid="{00000000-0006-0000-0800-000001000000}">
      <text>
        <r>
          <rPr>
            <sz val="9"/>
            <color indexed="81"/>
            <rFont val="Tahoma"/>
            <family val="2"/>
          </rPr>
          <t xml:space="preserve">Quatro fatores que qualificam os resultados são avaliados nos graus em que se encontram, para cada indicador de resultado de cada perspectiva ou Item de resultados. 
Cada fator ganha um grau que representará uma nota percentual: 0=0%, 1=30%, 2=60% e 3=100%, associada a um conceito descrito. A nota percentual de um resultado será a média das notas dos fatores. Resultados omitidos são considerados como nota zero, influenciando a média para baixo. 
O cálculo da nota do Item pondera os resultados operacionais com peso 30%. Os resultados do negócio e estratégicos são ponderados com peso 70%, para Níveis B e I, e com peso 60% mais possível acréscimo de 10 p.p.  para Níveis II e III. O acréscimo, no Nível II, para inteirar peso 100%, é determinado pela existência de ao menos um resultado estratégico em patamar de liderança  no Item, para resultado estratégico.  No Nível III, para inteirar 100%, 5 p.p. de acréscimo são determinados da mesma forma que no Nível II e 5 p.p. de acréscimo pela existência de um resultado em patamar de excelência  mundial, “zero erro” ou equivalente, para resultado estratégico. 
A pontuação do Item será a sua nota multiplicada pela pontuação máxima ou peso, determinado no “Quadro de pontuações máximas". 
</t>
        </r>
      </text>
    </comment>
    <comment ref="A4" authorId="0" shapeId="0" xr:uid="{00000000-0006-0000-0800-000002000000}">
      <text>
        <r>
          <rPr>
            <sz val="11"/>
            <color indexed="81"/>
            <rFont val="Tahoma"/>
            <family val="2"/>
          </rPr>
          <t>IMPORTANTE:
Linhas para informar indicador. Devem ter o valor "8" para serem consideradas na totalização por Fator.</t>
        </r>
      </text>
    </comment>
    <comment ref="B4" authorId="0" shapeId="0" xr:uid="{00000000-0006-0000-0800-000003000000}">
      <text>
        <r>
          <rPr>
            <b/>
            <sz val="10"/>
            <color indexed="81"/>
            <rFont val="Tahoma"/>
            <family val="2"/>
          </rPr>
          <t>BARRA DE PROGRESSO DO ITEM
Calculado com base nos fatores exigíveis para o Tipo de indicador.</t>
        </r>
      </text>
    </comment>
    <comment ref="G4" authorId="2" shapeId="0" xr:uid="{00000000-0006-0000-0800-000004000000}">
      <text>
        <r>
          <rPr>
            <sz val="10"/>
            <color indexed="81"/>
            <rFont val="Tahoma"/>
            <family val="2"/>
          </rPr>
          <t xml:space="preserve">Refere-se à demonstração de melhoria do desempenho ou estabilização  em bom nível. 
</t>
        </r>
      </text>
    </comment>
    <comment ref="J4" authorId="2" shapeId="0" xr:uid="{00000000-0006-0000-0800-000005000000}">
      <text>
        <r>
          <rPr>
            <sz val="10"/>
            <color indexed="81"/>
            <rFont val="Tahoma"/>
            <family val="2"/>
          </rPr>
          <t xml:space="preserve">Refere-se à demonstração, no último ciclo ou exercício, de níveis de desempenho equivalentes ou superiores a referenciais comparativos pertinentes para o resultado do negócio (N) ou estratégico (E) comparável , havendo bonificação no Item para Níveis II ou III, quando houver resultado em nível de liderança ou de excelência.   
</t>
        </r>
      </text>
    </comment>
    <comment ref="P4" authorId="2" shapeId="0" xr:uid="{00000000-0006-0000-0800-000006000000}">
      <text>
        <r>
          <rPr>
            <sz val="10"/>
            <color indexed="81"/>
            <rFont val="Tahoma"/>
            <family val="2"/>
          </rPr>
          <t>Refere-se à demonstração, pelo menos no último ciclo ou exercício, de cumprimento ou superação de nível de desempenho ou de melhoria  esperada, associada a requisito de parte interessada, para resultado do negócio (N) ou estratégico (E), que deve expressar esse requisito.</t>
        </r>
      </text>
    </comment>
    <comment ref="V4" authorId="0" shapeId="0" xr:uid="{00000000-0006-0000-0800-000007000000}">
      <text>
        <r>
          <rPr>
            <sz val="10"/>
            <color indexed="81"/>
            <rFont val="Tahoma"/>
            <family val="2"/>
          </rPr>
          <t>Refere-se ao potencial de alcance de metas futuras para os resultados do negócio (N) ou estratégicos (E), justificado por meio de estudos, projeções ou avaliações realizadas pela organização.</t>
        </r>
      </text>
    </comment>
    <comment ref="C6" authorId="2" shapeId="0" xr:uid="{00000000-0006-0000-0800-000008000000}">
      <text>
        <r>
          <rPr>
            <sz val="10"/>
            <color indexed="81"/>
            <rFont val="Tahoma"/>
            <family val="2"/>
          </rPr>
          <t>Uso livre. Opcionalmente, informar nesta coluna a área  responsável.</t>
        </r>
      </text>
    </comment>
    <comment ref="D6" authorId="2" shapeId="0" xr:uid="{00000000-0006-0000-0800-000009000000}">
      <text>
        <r>
          <rPr>
            <sz val="10"/>
            <color indexed="81"/>
            <rFont val="Tahoma"/>
            <family val="2"/>
          </rPr>
          <t>Informar nesta coluna o nome dos indicadores de desempenho (KPIs - key performance indicators) ou fatos, que sejam  RELEVANTES para demonstrar o desempenho no Item, em um ou mais fatores - Evolução, Competitividade, Compromisso OU Potencial. 
Se existir informação recuperável para compor o indicador nesta "view" MEGSA ESG e for possível avaliar qualquer fator, registre o nome e depois avalie-o. Exemplo: a organização  que vem investindo para reduzir o nível de riscos empresariais e tem certeza que ele vem reduzindo, poderia cria o indicador "Nível de risco" como existente, avaliando-o de acordo (mais tarde pode-se obter o quantitativo).  
Se houver fato relevante (premiações, certificações, pesquisas independentes, concorrências ou outros) que demonstrem deempenho ESTRATÉGICO esse "indicador" pode ser incluído. Ex.: A empresa ganhou o prêmio de melhor ESG do setor no País entre 20 candidatas. Indicador; Prêmio ESG XXXX. Tipo "E", "Resultado é comparável? "S", É Competitivo? "S", É Líder? "S", É Ref. Excel. (mundial)? "N" (se for certificação Mundial de poucos "S"). Expressa compromisso com PI? avalaiar de acordo.
Não é necessário informar os resultados dos indicadores nas colunas AA em diante, o que servirá apenas para registro e não é usado no cálculo.</t>
        </r>
      </text>
    </comment>
    <comment ref="E6" authorId="2" shapeId="0" xr:uid="{00000000-0006-0000-0800-00000A000000}">
      <text>
        <r>
          <rPr>
            <sz val="10"/>
            <color indexed="81"/>
            <rFont val="Tahoma"/>
            <family val="2"/>
          </rPr>
          <t xml:space="preserve">"E": indicador Estratégico. Serve para avaliar o êxito de alguma estratégia, direta ou indiretamente.
"N": indicador estratégico do Negócio. Serve para avaliar a missão, visão de futuro ou objetivo global da organização.
"O" ou qq outra coisa: Operacional
Permitida a combinação NE/EN, NO/ON. Nesse caso prevalece N ou E para avaliar o fator Competitividade, Compromisso e Potencial. 
</t>
        </r>
      </text>
    </comment>
    <comment ref="G6" authorId="2" shapeId="0" xr:uid="{00000000-0006-0000-0800-00000B000000}">
      <text>
        <r>
          <rPr>
            <sz val="9"/>
            <color indexed="81"/>
            <rFont val="Tahoma"/>
            <family val="2"/>
          </rPr>
          <t>Informar "S" se o indicador existir e for relevante para avaliar evolução.
Se o indicador não existir, mas deveria, deixar esta coluna e dos demais fatores em branco. O algoritmo assumirá evolução como "desconhecida".</t>
        </r>
        <r>
          <rPr>
            <u/>
            <sz val="9"/>
            <color indexed="81"/>
            <rFont val="Tahoma"/>
            <family val="2"/>
          </rPr>
          <t xml:space="preserve">
</t>
        </r>
        <r>
          <rPr>
            <sz val="9"/>
            <color indexed="81"/>
            <rFont val="Tahoma"/>
            <family val="2"/>
          </rPr>
          <t xml:space="preserve">Se o indicador for OPERACIONAL de algo NOVO (novo produto, processo) e não for possível avaliar a evolução não informar esse indicador. 
Se o indicador for ESTRATÉGICO, incluindo do NEGÓCIO, de algo NOVO (novo produto, processo ou estratégia) usar "N" nesta coluna e avaliar, quando  possível, os fatores competitividade e compromisso e, obrigatoriamente, o fator potencial.
</t>
        </r>
      </text>
    </comment>
    <comment ref="H6" authorId="2" shapeId="0" xr:uid="{00000000-0006-0000-0800-00000C000000}">
      <text>
        <r>
          <rPr>
            <sz val="9"/>
            <color indexed="81"/>
            <rFont val="Tahoma"/>
            <family val="2"/>
          </rPr>
          <t xml:space="preserve">0: Evolução desconhecida ou o resultado é em variável irrelevante
0: Evolução desconhecida  ou o resultado é em variável irrelevante
1: Evolução desfavorável 
2: Houve evolução para melhor ou manteve-se estável em nível aceitável 
3: Houve evolução significativa  para melhor ou alcançou nível de liderança ou de excelência
</t>
        </r>
      </text>
    </comment>
    <comment ref="I6" authorId="0" shapeId="0" xr:uid="{00000000-0006-0000-0800-00000D000000}">
      <text>
        <r>
          <rPr>
            <sz val="9"/>
            <color indexed="81"/>
            <rFont val="Tahoma"/>
            <family val="2"/>
          </rPr>
          <t>% parcial EVOLUÇÃO</t>
        </r>
      </text>
    </comment>
    <comment ref="J6" authorId="2" shapeId="0" xr:uid="{00000000-0006-0000-0800-00000E000000}">
      <text>
        <r>
          <rPr>
            <sz val="10"/>
            <color indexed="81"/>
            <rFont val="Tahoma"/>
            <family val="2"/>
          </rPr>
          <t>Para indicador do NEGÓCIO ou ESTRATÉGICO informar "S" se o resultado for COMPARÁVEL para avaliar a competitividade (mesmo que não tenha sido comparado ainda) com:
- concorrência, 
- organização de referência no tema do indicador
- organização congênere em mercado mais exigente ou mais desenvolvido
- média ou índices médios relevantes do setor ou no mercado
- referencial teórico para assegurar competitividade 
- parâmetro regulamentar de mercados regulados
Se for "N", pular para o fator Compromisso
Indicadores Operacionais podem ser comparados mas não são considerados na avaliação do fator Competitividade. Se a comparação foi informada para demonstrar estabilização em nível aceitável as colunas "Competitividade" não precisam ser preenchidas.</t>
        </r>
      </text>
    </comment>
    <comment ref="K6" authorId="2" shapeId="0" xr:uid="{00000000-0006-0000-0800-00000F000000}">
      <text>
        <r>
          <rPr>
            <sz val="9"/>
            <color indexed="81"/>
            <rFont val="Tahoma"/>
            <family val="2"/>
          </rPr>
          <t xml:space="preserve">0: Competitividade desconhecida por ausência de comparação com referencial comparativo pertinente 
1: Não é competitivo
2: Melhor ou igual a uma média relevante 
3: Melhor ou igual a concorrência, a organização que é referência  no tema ou a uma organização congênere em mercado mais desenvolvido 
</t>
        </r>
      </text>
    </comment>
    <comment ref="L6" authorId="2" shapeId="0" xr:uid="{00000000-0006-0000-0800-000010000000}">
      <text>
        <r>
          <rPr>
            <sz val="9"/>
            <color indexed="81"/>
            <rFont val="Tahoma"/>
            <family val="2"/>
          </rPr>
          <t>Informar o nome do referencial comparativo. 
Ex.: nome da empresa concorrente, de refererência no tema ou congênere em mercado mais desenvolvido; nome da média do setor ou mercado; nome do índice médio de mercado - IGPM, IPCA, CDI -, nome do parametro regulamentar (que tb pode expressar simultaneamente requisito de parte interessada)</t>
        </r>
      </text>
    </comment>
    <comment ref="M6" authorId="2" shapeId="0" xr:uid="{00000000-0006-0000-0800-000011000000}">
      <text>
        <r>
          <rPr>
            <sz val="9"/>
            <color indexed="81"/>
            <rFont val="Tahoma"/>
            <family val="2"/>
          </rPr>
          <t>Avaliar só se for Competitivo.
Informe "S" se estiver à frente ou entre outros líderes nesse resultado.
Se for "N" ou NS, não precisa continuar avaliando o fator Competitividade</t>
        </r>
      </text>
    </comment>
    <comment ref="N6" authorId="2" shapeId="0" xr:uid="{00000000-0006-0000-0800-000012000000}">
      <text>
        <r>
          <rPr>
            <sz val="9"/>
            <color indexed="81"/>
            <rFont val="Tahoma"/>
            <family val="2"/>
          </rPr>
          <t xml:space="preserve">Avaliar só se for Competitivo.
Informar "S" se estiver entre os melhores do mundo nesse resultado (4o. quartil) ou se estiver em nível de Referencial Teórico de Excelência, por exemplo: "Zero erro", "6-sigma".
100% não é Referencial Teórico de Excelência se o percentual for calculado sobre valor total não absoluto.  </t>
        </r>
      </text>
    </comment>
    <comment ref="O6" authorId="0" shapeId="0" xr:uid="{00000000-0006-0000-0800-000013000000}">
      <text>
        <r>
          <rPr>
            <sz val="8"/>
            <color indexed="81"/>
            <rFont val="Tahoma"/>
            <family val="2"/>
          </rPr>
          <t>% parcial COMPETITIVIDADE</t>
        </r>
      </text>
    </comment>
    <comment ref="P6" authorId="2" shapeId="0" xr:uid="{00000000-0006-0000-0800-000014000000}">
      <text>
        <r>
          <rPr>
            <sz val="9"/>
            <color indexed="81"/>
            <rFont val="Tahoma"/>
            <family val="2"/>
          </rPr>
          <t>Para indicador do NEGÓCIO ou ESTRATÈGICO informar "S" se havia Requisito de Parte Interessada (RPI) (nível ou melhoria esperada) para esse resultado, no último ciclo ou exercício.
Se for "N" ou "NS" não precisa continuar avaliando o fator Compromisso.
Indicadores Operacionais podem ter compromissos mas não são considerados na avaliação do fator Compromisso. Se o compromisso foi informado para demonstrar estabilização em nível aceitável as colunas "Compromisso" não precisam ser preenchidas.</t>
        </r>
      </text>
    </comment>
    <comment ref="Q6" authorId="2" shapeId="0" xr:uid="{00000000-0006-0000-0800-000015000000}">
      <text>
        <r>
          <rPr>
            <sz val="9"/>
            <color indexed="81"/>
            <rFont val="Tahoma"/>
            <family val="2"/>
          </rPr>
          <t xml:space="preserve">0: Compromisso inexistente onde deveria haver
1: Compromisso não cumprido 
2: Compromisso não cumprido, em razão de fatores externos justificados, ou praticamente  cumprido
3: Compromisso cumprido ou superado
</t>
        </r>
      </text>
    </comment>
    <comment ref="R6" authorId="2" shapeId="0" xr:uid="{00000000-0006-0000-0800-000016000000}">
      <text>
        <r>
          <rPr>
            <sz val="10"/>
            <color indexed="81"/>
            <rFont val="Tahoma"/>
            <family val="2"/>
          </rPr>
          <t>Informar o nome ou sigla que identifica a(s) parte(s)  interessada(s) no resultado.</t>
        </r>
      </text>
    </comment>
    <comment ref="S6" authorId="2" shapeId="0" xr:uid="{00000000-0006-0000-0800-000017000000}">
      <text>
        <r>
          <rPr>
            <sz val="10"/>
            <color indexed="81"/>
            <rFont val="Tahoma"/>
            <family val="2"/>
          </rPr>
          <t xml:space="preserve">MT: Havia Meta compromissada com a parte interessada no último exercício ou ciclo
EF: Havia Evolução Favorável compromissada com parte interessada no último exercício ou ciclo </t>
        </r>
      </text>
    </comment>
    <comment ref="T6" authorId="2" shapeId="0" xr:uid="{00000000-0006-0000-0800-000018000000}">
      <text>
        <r>
          <rPr>
            <sz val="9"/>
            <color indexed="81"/>
            <rFont val="Tahoma"/>
            <family val="2"/>
          </rPr>
          <t xml:space="preserve">Informar o identificador do documento onde se estabeleceu esse compromiso com a parte interessada. Ex.: Diretriz, Instrução Normativa, Portaria, PE, Contrato Gestão, SLA, Princípios empresa, Política etc.
</t>
        </r>
      </text>
    </comment>
    <comment ref="U6" authorId="0" shapeId="0" xr:uid="{00000000-0006-0000-0800-000019000000}">
      <text>
        <r>
          <rPr>
            <sz val="8"/>
            <color indexed="81"/>
            <rFont val="Tahoma"/>
            <family val="2"/>
          </rPr>
          <t xml:space="preserve">% parcial COMPROMISSO
</t>
        </r>
      </text>
    </comment>
    <comment ref="V6" authorId="2" shapeId="0" xr:uid="{00000000-0006-0000-0800-00001A000000}">
      <text>
        <r>
          <rPr>
            <sz val="9"/>
            <color indexed="81"/>
            <rFont val="Tahoma"/>
            <family val="2"/>
          </rPr>
          <t xml:space="preserve">0: Não há meta futura apresentada
1: Há meta futura sem a justificativa para o potencial de alcance 
2: Há meta futura com potencial de alcance justificado genericamente
3: Há meta futura com potencial de alcance justificado por estudos, projeções ou avaliações
</t>
        </r>
      </text>
    </comment>
    <comment ref="W6" authorId="0" shapeId="0" xr:uid="{00000000-0006-0000-0800-00001B000000}">
      <text>
        <r>
          <rPr>
            <sz val="10"/>
            <color indexed="81"/>
            <rFont val="Tahoma"/>
            <family val="2"/>
          </rPr>
          <t xml:space="preserve">Informar a denominação do estudo que justifica o potencial de alcance da meta estabelecida.
Ex.: Estudo de ROI, Avliação de Investimento, Análises de especialistas.
</t>
        </r>
      </text>
    </comment>
    <comment ref="X6" authorId="0" shapeId="0" xr:uid="{00000000-0006-0000-0800-00001C000000}">
      <text>
        <r>
          <rPr>
            <sz val="8"/>
            <color indexed="81"/>
            <rFont val="Tahoma"/>
            <family val="2"/>
          </rPr>
          <t>% parcial POTENCIAL</t>
        </r>
      </text>
    </comment>
    <comment ref="Y6" authorId="0" shapeId="0" xr:uid="{00000000-0006-0000-0800-00001D000000}">
      <text>
        <r>
          <rPr>
            <sz val="9"/>
            <color indexed="81"/>
            <rFont val="Tahoma"/>
            <family val="2"/>
          </rPr>
          <t>Média dos fatores aplicáveis.
É aplicável o fator COMPETITIVIDDE para resultados exclusivamente operacionais..
São aplicáveis os quatro fatores para resultados ESTRATÉGICOS, incluindo os do NEGÓCIO.</t>
        </r>
      </text>
    </comment>
    <comment ref="AA6" authorId="2" shapeId="0" xr:uid="{00000000-0006-0000-0800-00001E000000}">
      <text>
        <r>
          <rPr>
            <sz val="9"/>
            <color indexed="81"/>
            <rFont val="Tahoma"/>
            <family val="2"/>
          </rPr>
          <t>Sentido desejado do indicador.
+: Aumentar 
=: Manter
-:  Diminuir
O sentido "Manter" é assinalado quando se deseja que o resultado se mantenha no nível de competitivide atingido,quando comparável, E atendendo Requiisito de Parte interessada, quando existir. Resultados não comparáveis ou sem RPIs não devem "manter" um nível que não se sabe se é bom ou ruim, a menos que tenha alcançado um nível de referencial de excelência teórico como zero-erro", sis-sigma ou outro.Sentido</t>
        </r>
      </text>
    </comment>
    <comment ref="AB6" authorId="2" shapeId="0" xr:uid="{00000000-0006-0000-0800-00001F000000}">
      <text>
        <r>
          <rPr>
            <sz val="9"/>
            <color indexed="81"/>
            <rFont val="Tahoma"/>
            <family val="2"/>
          </rPr>
          <t xml:space="preserve">Valor do indicador há 2 ciclos.
Um ciclo geralmente é um exercício porém podem ser considerados ciclos menores desde que compatíveis com a periodicidade do planejamento do objeto do indicador.
Inserir colunas de ciclos anteriores à esquerda se for necessário para demonstrar evolução favorável.
</t>
        </r>
      </text>
    </comment>
    <comment ref="AC6" authorId="2" shapeId="0" xr:uid="{00000000-0006-0000-0800-000020000000}">
      <text>
        <r>
          <rPr>
            <sz val="10"/>
            <color indexed="81"/>
            <rFont val="Tahoma"/>
            <family val="2"/>
          </rPr>
          <t xml:space="preserve">Valor do indicador no último ciclo.
</t>
        </r>
      </text>
    </comment>
    <comment ref="AD6" authorId="2" shapeId="0" xr:uid="{00000000-0006-0000-0800-000021000000}">
      <text>
        <r>
          <rPr>
            <sz val="10"/>
            <color indexed="81"/>
            <rFont val="Tahoma"/>
            <family val="2"/>
          </rPr>
          <t>O Referencial Comparativo é o valor do resultado do indicador na Concorrência, em Organização congênere em mercado mais desenvolvido, em Organização de referência no tema do indicador, Médias do mercado ou do setor ou qualquer outra informação que permita avaliar se o resultado do último ciclo possui alguma competitividade.
Mesmo que o indicador não possua série histórica ele pode ser utilizado para evidenciar Competitividade em algum tema, como é o caso de resultados de pesquisas em que participam outras organziações. Nesse caso a evolução no mesmo tema pode ser demonstrada por meio de outro indicador.</t>
        </r>
      </text>
    </comment>
    <comment ref="AE6" authorId="2" shapeId="0" xr:uid="{00000000-0006-0000-0800-000022000000}">
      <text>
        <r>
          <rPr>
            <sz val="10"/>
            <color indexed="81"/>
            <rFont val="Tahoma"/>
            <family val="2"/>
          </rPr>
          <t xml:space="preserve">Requisito de Parte Interessada é um Valor esperado (MT) por ela ou uma Evolução favorável (EF) esperada por ela no último exercício.
</t>
        </r>
      </text>
    </comment>
    <comment ref="AF6" authorId="2" shapeId="0" xr:uid="{00000000-0006-0000-0800-000023000000}">
      <text>
        <r>
          <rPr>
            <sz val="9"/>
            <color indexed="81"/>
            <rFont val="Tahoma"/>
            <family val="2"/>
          </rPr>
          <t>Adicionar explicações sobre o indicador ou sua situação se necessário.</t>
        </r>
      </text>
    </comment>
    <comment ref="AG6" authorId="2" shapeId="0" xr:uid="{00000000-0006-0000-0800-000024000000}">
      <text>
        <r>
          <rPr>
            <sz val="10"/>
            <color indexed="81"/>
            <rFont val="Tahoma"/>
            <family val="2"/>
          </rPr>
          <t>Ligar a um Processo dos Critérios de 1 a 7 se desejar.</t>
        </r>
      </text>
    </comment>
    <comment ref="A9" authorId="0" shapeId="0" xr:uid="{00000000-0006-0000-0800-000025000000}">
      <text>
        <r>
          <rPr>
            <sz val="11"/>
            <color indexed="81"/>
            <rFont val="Tahoma"/>
            <family val="2"/>
          </rPr>
          <t>IMPORTANTE:
Linhas para informar indicador. Devem ter o valor "8" para serem consideradas na avaliação.</t>
        </r>
      </text>
    </comment>
    <comment ref="A10" authorId="0" shapeId="0" xr:uid="{00000000-0006-0000-0800-000026000000}">
      <text>
        <r>
          <rPr>
            <sz val="11"/>
            <color indexed="81"/>
            <rFont val="Tahoma"/>
            <family val="2"/>
          </rPr>
          <t>IMPORTANTE:
Linhas para informar indicador. Devem ter o valor "8" para serem consideradas na avaliação.</t>
        </r>
      </text>
    </comment>
    <comment ref="A11" authorId="0" shapeId="0" xr:uid="{00000000-0006-0000-0800-000027000000}">
      <text>
        <r>
          <rPr>
            <sz val="11"/>
            <color indexed="81"/>
            <rFont val="Tahoma"/>
            <family val="2"/>
          </rPr>
          <t>IMPORTANTE:
Linhas para informar indicador. Devem ter o valor "8" para serem consideradas na avaliação.</t>
        </r>
      </text>
    </comment>
    <comment ref="A12" authorId="0" shapeId="0" xr:uid="{00000000-0006-0000-0800-000028000000}">
      <text>
        <r>
          <rPr>
            <sz val="11"/>
            <color indexed="81"/>
            <rFont val="Tahoma"/>
            <family val="2"/>
          </rPr>
          <t>IMPORTANTE:
Linhas para informar indicador. Devem ter o valor "8" para serem consideradas na avaliação.</t>
        </r>
      </text>
    </comment>
    <comment ref="A13" authorId="0" shapeId="0" xr:uid="{00000000-0006-0000-0800-000029000000}">
      <text>
        <r>
          <rPr>
            <sz val="11"/>
            <color indexed="81"/>
            <rFont val="Tahoma"/>
            <family val="2"/>
          </rPr>
          <t>IMPORTANTE:
Linhas para informar indicador. Devem ter o valor "8" para serem consideradas na avaliação.</t>
        </r>
      </text>
    </comment>
    <comment ref="A14" authorId="0" shapeId="0" xr:uid="{C4272F44-6135-4491-B490-024F7CACAA6F}">
      <text>
        <r>
          <rPr>
            <sz val="11"/>
            <color indexed="81"/>
            <rFont val="Tahoma"/>
            <family val="2"/>
          </rPr>
          <t>IMPORTANTE:
Linhas para informar indicador. Devem ter o valor "8" para serem consideradas na avaliação.</t>
        </r>
      </text>
    </comment>
    <comment ref="A15" authorId="0" shapeId="0" xr:uid="{22CA20C2-FD05-4858-8E07-E892F5B9EFC0}">
      <text>
        <r>
          <rPr>
            <sz val="11"/>
            <color indexed="81"/>
            <rFont val="Tahoma"/>
            <family val="2"/>
          </rPr>
          <t>IMPORTANTE:
Linhas para informar indicador. Devem ter o valor "8" para serem consideradas na avaliação.</t>
        </r>
      </text>
    </comment>
    <comment ref="A16" authorId="0" shapeId="0" xr:uid="{31800606-6480-487C-83C2-1023F12CD1EE}">
      <text>
        <r>
          <rPr>
            <sz val="11"/>
            <color indexed="81"/>
            <rFont val="Tahoma"/>
            <family val="2"/>
          </rPr>
          <t>IMPORTANTE:
Linhas para informar indicador. Devem ter o valor "8" para serem consideradas na avaliação.</t>
        </r>
      </text>
    </comment>
    <comment ref="A17" authorId="0" shapeId="0" xr:uid="{040125C4-04E6-47F3-BE60-B90D9510250D}">
      <text>
        <r>
          <rPr>
            <sz val="11"/>
            <color indexed="81"/>
            <rFont val="Tahoma"/>
            <family val="2"/>
          </rPr>
          <t>IMPORTANTE:
Linhas para informar indicador. Devem ter o valor "8" para serem consideradas na avaliação.</t>
        </r>
      </text>
    </comment>
    <comment ref="A18" authorId="0" shapeId="0" xr:uid="{947C1763-7C94-4E78-9C40-4550763563D7}">
      <text>
        <r>
          <rPr>
            <sz val="11"/>
            <color indexed="81"/>
            <rFont val="Tahoma"/>
            <family val="2"/>
          </rPr>
          <t>IMPORTANTE:
Linhas para informar indicador. Devem ter o valor "8" para serem consideradas na avaliação.</t>
        </r>
      </text>
    </comment>
    <comment ref="A19" authorId="0" shapeId="0" xr:uid="{461857AF-AC29-494B-ACC8-6021BB203C43}">
      <text>
        <r>
          <rPr>
            <sz val="11"/>
            <color indexed="81"/>
            <rFont val="Tahoma"/>
            <family val="2"/>
          </rPr>
          <t>IMPORTANTE:
Linhas para informar indicador. Devem ter o valor "8" para serem consideradas na avaliação.</t>
        </r>
      </text>
    </comment>
    <comment ref="A20" authorId="0" shapeId="0" xr:uid="{851BEFDA-FB1B-4745-ACA1-27DEAFB5FB6C}">
      <text>
        <r>
          <rPr>
            <sz val="11"/>
            <color indexed="81"/>
            <rFont val="Tahoma"/>
            <family val="2"/>
          </rPr>
          <t>IMPORTANTE:
Linhas para informar indicador. Devem ter o valor "8" para serem consideradas na avaliação.</t>
        </r>
      </text>
    </comment>
    <comment ref="A21" authorId="0" shapeId="0" xr:uid="{D02D9913-4C0D-4E55-856C-4E189179A4DF}">
      <text>
        <r>
          <rPr>
            <sz val="11"/>
            <color indexed="81"/>
            <rFont val="Tahoma"/>
            <family val="2"/>
          </rPr>
          <t>IMPORTANTE:
Linhas para informar indicador. Devem ter o valor "8" para serem consideradas na avaliação.</t>
        </r>
      </text>
    </comment>
    <comment ref="A22" authorId="0" shapeId="0" xr:uid="{CCB7AB97-511D-460D-9497-F2DE4A6C81DE}">
      <text>
        <r>
          <rPr>
            <sz val="11"/>
            <color indexed="81"/>
            <rFont val="Tahoma"/>
            <family val="2"/>
          </rPr>
          <t>IMPORTANTE:
Linhas para informar indicador. Devem ter o valor "8" para serem consideradas na avaliação.</t>
        </r>
      </text>
    </comment>
    <comment ref="A23" authorId="0" shapeId="0" xr:uid="{152F6214-5D18-4DA1-9AB0-07DE8BD5422C}">
      <text>
        <r>
          <rPr>
            <sz val="11"/>
            <color indexed="81"/>
            <rFont val="Tahoma"/>
            <family val="2"/>
          </rPr>
          <t>IMPORTANTE:
Linhas para informar indicador. Devem ter o valor "8" para serem consideradas na avaliação.</t>
        </r>
      </text>
    </comment>
    <comment ref="A24" authorId="0" shapeId="0" xr:uid="{233D812C-42FD-44AA-9D7A-398E2544160D}">
      <text>
        <r>
          <rPr>
            <sz val="11"/>
            <color indexed="81"/>
            <rFont val="Tahoma"/>
            <family val="2"/>
          </rPr>
          <t>IMPORTANTE:
Linhas para informar indicador. Devem ter o valor "8" para serem consideradas na avaliação.</t>
        </r>
      </text>
    </comment>
    <comment ref="A25" authorId="0" shapeId="0" xr:uid="{AAB0BEFC-C417-4D6F-8940-7889E28127F3}">
      <text>
        <r>
          <rPr>
            <sz val="11"/>
            <color indexed="81"/>
            <rFont val="Tahoma"/>
            <family val="2"/>
          </rPr>
          <t>IMPORTANTE:
Linhas para informar indicador. Devem ter o valor "8" para serem consideradas na avaliação.</t>
        </r>
      </text>
    </comment>
    <comment ref="A26" authorId="0" shapeId="0" xr:uid="{BA3868BE-791C-4D61-9577-F98554BB11BE}">
      <text>
        <r>
          <rPr>
            <sz val="11"/>
            <color indexed="81"/>
            <rFont val="Tahoma"/>
            <family val="2"/>
          </rPr>
          <t>IMPORTANTE:
Linhas para informar indicador. Devem ter o valor "8" para serem consideradas na avaliação.</t>
        </r>
      </text>
    </comment>
    <comment ref="A27" authorId="0" shapeId="0" xr:uid="{B8B353E0-C542-4CCD-9C71-CEFB57BC136C}">
      <text>
        <r>
          <rPr>
            <sz val="11"/>
            <color indexed="81"/>
            <rFont val="Tahoma"/>
            <family val="2"/>
          </rPr>
          <t>IMPORTANTE:
Linhas para informar indicador. Devem ter o valor "8" para serem consideradas na avaliação.</t>
        </r>
      </text>
    </comment>
    <comment ref="A28" authorId="0" shapeId="0" xr:uid="{0636671C-04B9-469E-8167-2AED0162B3DD}">
      <text>
        <r>
          <rPr>
            <sz val="11"/>
            <color indexed="81"/>
            <rFont val="Tahoma"/>
            <family val="2"/>
          </rPr>
          <t>IMPORTANTE:
Linhas para informar indicador. Devem ter o valor "8" para serem consideradas na avaliação.</t>
        </r>
      </text>
    </comment>
    <comment ref="A29" authorId="0" shapeId="0" xr:uid="{7647ED5A-B078-46AE-8351-49B8B6646C73}">
      <text>
        <r>
          <rPr>
            <sz val="11"/>
            <color indexed="81"/>
            <rFont val="Tahoma"/>
            <family val="2"/>
          </rPr>
          <t>IMPORTANTE:
Linhas para informar indicador. Devem ter o valor "8" para serem consideradas na avaliação.</t>
        </r>
      </text>
    </comment>
    <comment ref="A30" authorId="0" shapeId="0" xr:uid="{7140105B-5836-4443-A580-23F217AFBB3F}">
      <text>
        <r>
          <rPr>
            <sz val="11"/>
            <color indexed="81"/>
            <rFont val="Tahoma"/>
            <family val="2"/>
          </rPr>
          <t>IMPORTANTE:
Linhas para informar indicador. Devem ter o valor "8" para serem consideradas na avaliação.</t>
        </r>
      </text>
    </comment>
    <comment ref="A31" authorId="0" shapeId="0" xr:uid="{0931980A-BBD9-4A24-BE5B-84FD05CB7820}">
      <text>
        <r>
          <rPr>
            <sz val="11"/>
            <color indexed="81"/>
            <rFont val="Tahoma"/>
            <family val="2"/>
          </rPr>
          <t>IMPORTANTE:
Linhas para informar indicador. Devem ter o valor "8" para serem consideradas na avaliação.</t>
        </r>
      </text>
    </comment>
    <comment ref="A32" authorId="0" shapeId="0" xr:uid="{2221C17D-623D-43EB-8130-CC35DD34221A}">
      <text>
        <r>
          <rPr>
            <sz val="11"/>
            <color indexed="81"/>
            <rFont val="Tahoma"/>
            <family val="2"/>
          </rPr>
          <t>IMPORTANTE:
Linhas para informar indicador. Devem ter o valor "8" para serem consideradas na avaliação.</t>
        </r>
      </text>
    </comment>
    <comment ref="A33" authorId="0" shapeId="0" xr:uid="{EE138A8B-40F4-4454-B966-7C0FCA72715E}">
      <text>
        <r>
          <rPr>
            <sz val="11"/>
            <color indexed="81"/>
            <rFont val="Tahoma"/>
            <family val="2"/>
          </rPr>
          <t>IMPORTANTE:
Linhas para informar indicador. Devem ter o valor "8" para serem consideradas na avaliação.</t>
        </r>
      </text>
    </comment>
    <comment ref="A34" authorId="0" shapeId="0" xr:uid="{00000000-0006-0000-0800-00002A000000}">
      <text>
        <r>
          <rPr>
            <sz val="11"/>
            <color indexed="81"/>
            <rFont val="Tahoma"/>
            <family val="2"/>
          </rPr>
          <t>IMPORTANTE:
Linhas para informar indicador. Devem ter o valor "8" para serem consideradas na avaliação.</t>
        </r>
      </text>
    </comment>
    <comment ref="A35" authorId="0" shapeId="0" xr:uid="{00000000-0006-0000-0800-00002B000000}">
      <text>
        <r>
          <rPr>
            <sz val="11"/>
            <color indexed="81"/>
            <rFont val="Tahoma"/>
            <family val="2"/>
          </rPr>
          <t>IMPORTANTE:
Linhas para informar indicador. Devem ter o valor "8" para serem consideradas na avaliação.</t>
        </r>
      </text>
    </comment>
    <comment ref="A36" authorId="0" shapeId="0" xr:uid="{00000000-0006-0000-0800-00002C000000}">
      <text>
        <r>
          <rPr>
            <sz val="11"/>
            <color indexed="81"/>
            <rFont val="Tahoma"/>
            <family val="2"/>
          </rPr>
          <t>IMPORTANTE:
Linhas para informar indicador. Devem ter o valor "8" para serem consideradas na avaliação.</t>
        </r>
      </text>
    </comment>
    <comment ref="A37" authorId="0" shapeId="0" xr:uid="{00000000-0006-0000-0800-00002D000000}">
      <text>
        <r>
          <rPr>
            <sz val="11"/>
            <color indexed="81"/>
            <rFont val="Tahoma"/>
            <family val="2"/>
          </rPr>
          <t>IMPORTANTE:
Linhas para informar indicador. Devem ter o valor "8" para serem consideradas na avaliação.</t>
        </r>
      </text>
    </comment>
    <comment ref="A38" authorId="0" shapeId="0" xr:uid="{00000000-0006-0000-0800-00002E000000}">
      <text>
        <r>
          <rPr>
            <sz val="11"/>
            <color indexed="81"/>
            <rFont val="Tahoma"/>
            <family val="2"/>
          </rPr>
          <t>IMPORTANTE:
Linhas para informar indicador. Devem ter o valor "8" para serem consideradas na avaliação.</t>
        </r>
      </text>
    </comment>
    <comment ref="C41" authorId="0" shapeId="0" xr:uid="{00000000-0006-0000-0800-00002F000000}">
      <text>
        <r>
          <rPr>
            <sz val="10"/>
            <color indexed="81"/>
            <rFont val="Tahoma"/>
            <family val="2"/>
          </rPr>
          <t xml:space="preserve">O cálculo da nota média do Item (alínea) pondera os resultados operacionais com peso 30%. Os resultados estratégicos são ponderados com peso 70%, para Níveis B e I, e 60% com bônus de 10 p.p.  para Níveis II e III. O bônus, no Nível II, para inteirar peso 100%, é determinado pela existência de ao menos um resultado estratégico em patamar de liderança no Item.  No nível III, para inteirar 100%, 5 p.p., são determinados da mesma forma que no Nível II e 5 p.p., pela existência de um resultado estratégico em patamar de excelência mundial ou “zero erro” no Item. 
</t>
        </r>
      </text>
    </comment>
    <comment ref="B46" authorId="0" shapeId="0" xr:uid="{00000000-0006-0000-0800-000030000000}">
      <text>
        <r>
          <rPr>
            <sz val="9"/>
            <color indexed="81"/>
            <rFont val="Tahoma"/>
            <family val="2"/>
          </rPr>
          <t>Inserir linhas se necessário
PF Ponto Forte
OM Oportunidade para Melhoria</t>
        </r>
      </text>
    </comment>
    <comment ref="B47" authorId="0" shapeId="0" xr:uid="{00000000-0006-0000-0800-000031000000}">
      <text>
        <r>
          <rPr>
            <sz val="9"/>
            <color indexed="81"/>
            <rFont val="Tahoma"/>
            <family val="2"/>
          </rPr>
          <t>Inserir linhas se necessário
PF Ponto Forte
OM Oportunidade para Melhoria</t>
        </r>
      </text>
    </comment>
    <comment ref="B48" authorId="0" shapeId="0" xr:uid="{00000000-0006-0000-0800-000032000000}">
      <text>
        <r>
          <rPr>
            <sz val="9"/>
            <color indexed="81"/>
            <rFont val="Tahoma"/>
            <family val="2"/>
          </rPr>
          <t>Inserir linhas se necessário
PF Ponto Forte
OM Oportunidade para Melhoria</t>
        </r>
      </text>
    </comment>
    <comment ref="B49" authorId="0" shapeId="0" xr:uid="{00000000-0006-0000-0800-000033000000}">
      <text>
        <r>
          <rPr>
            <sz val="9"/>
            <color indexed="81"/>
            <rFont val="Tahoma"/>
            <family val="2"/>
          </rPr>
          <t>Inserir linhas se necessário
PF Ponto Forte
OM Oportunidade para Melhoria</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Xauf</author>
  </authors>
  <commentList>
    <comment ref="E1" authorId="0" shapeId="0" xr:uid="{F17AC224-DD44-4A73-8D66-163D38A3256F}">
      <text>
        <r>
          <rPr>
            <sz val="10"/>
            <color indexed="81"/>
            <rFont val="Arial"/>
            <family val="2"/>
          </rPr>
          <t>Ao inserir linhas, depois de desproteger (Menu Revisão/Desproteger) com essa senha, copie a linha existente com as fórmulas, antes de informar os dados do indicador. A coluna 'A' deve valer '8' para o indicador da linha ser considerado.
Para reproteger (Menu Revisão/Proteger) use a mesma senha '/'  para não perder a garantia.</t>
        </r>
      </text>
    </comment>
    <comment ref="D2" authorId="1" shapeId="0" xr:uid="{E3E4C868-F7C0-477D-8F65-276C9065E47F}">
      <text>
        <r>
          <rPr>
            <sz val="9"/>
            <color indexed="81"/>
            <rFont val="Segoe UI"/>
            <family val="2"/>
          </rPr>
          <t>Os indicadores ambientais têm a finalidade de permitir a avaliação de:
Riscos e prevenção de impactos ambientais adversos decorrentes de produtos, processos e instalações da organização. Ex.: grau de riscos ambientais, emissões atmosféricas, geração de efluentes ou resíduos na produção, geração de resíduos de descarte após o uso, prontidão para emergências, investimentos em resiliência e continuidade do negócio, sanções &amp; multas ambientais, logística reversa de descartes, coleta seletiva e outros indicadores.
Atuação da organização para o desenvolvimento ambiental. Exs.: descarbonização, consumo de energia elétrica, consumo de água, investimento em educação ambiental, investimento em ONGs ambientais ou projetos ambientais e outros indicadores.</t>
        </r>
      </text>
    </comment>
    <comment ref="G3" authorId="2" shapeId="0" xr:uid="{B623EDE2-B63F-4529-8DA7-4BEF27CE463B}">
      <text>
        <r>
          <rPr>
            <sz val="9"/>
            <color indexed="81"/>
            <rFont val="Tahoma"/>
            <family val="2"/>
          </rPr>
          <t xml:space="preserve">Quatro fatores que qualificam os resultados são avaliados nos graus em que se encontram, para cada indicador de resultado de cada perspectiva ou Item de resultados. 
Cada fator ganha um grau que representará uma nota percentual: 0=0%, 1=30%, 2=60% e 3=100%, associada a um conceito descrito. A nota percentual de um resultado será a média das notas dos fatores. Resultados omitidos são considerados como nota zero, influenciando a média para baixo. 
O cálculo da nota do Item pondera os resultados operacionais com peso 30%. Os resultados do negócio e estratégicos são ponderados com peso 70%, para Níveis B e I, e com peso 60% mais possível acréscimo de 10 p.p.  para Níveis II e III. O acréscimo, no Nível II, para inteirar peso 100%, é determinado pela existência de ao menos um resultado estratégico em patamar de liderança  no Item, para resultado estratégico.  No Nível III, para inteirar 100%, 5 p.p. de acréscimo são determinados da mesma forma que no Nível II e 5 p.p. de acréscimo pela existência de um resultado em patamar de excelência  mundial, “zero erro” ou equivalente, para resultado estratégico. 
A pontuação do Item será a sua nota multiplicada pela pontuação máxima ou peso, determinado no “Quadro de pontuações máximas". 
</t>
        </r>
      </text>
    </comment>
    <comment ref="A4" authorId="0" shapeId="0" xr:uid="{00000000-0006-0000-0900-000002000000}">
      <text>
        <r>
          <rPr>
            <sz val="11"/>
            <color indexed="81"/>
            <rFont val="Tahoma"/>
            <family val="2"/>
          </rPr>
          <t>IMPORTANTE:
Linhas para informar indicador. Devem ter o valor "8" para serem consideradas na totalização por Fator.</t>
        </r>
      </text>
    </comment>
    <comment ref="B4" authorId="0" shapeId="0" xr:uid="{00000000-0006-0000-0900-000003000000}">
      <text>
        <r>
          <rPr>
            <b/>
            <sz val="10"/>
            <color indexed="81"/>
            <rFont val="Tahoma"/>
            <family val="2"/>
          </rPr>
          <t>BARRA DE PROGRESSO DO ITEM
Calculado com base nos fatores exigíveis para o Tipo de indicador.</t>
        </r>
      </text>
    </comment>
    <comment ref="G4" authorId="2" shapeId="0" xr:uid="{3F09A2DE-2E08-49A8-BFBA-2390CDBB9AEB}">
      <text>
        <r>
          <rPr>
            <sz val="10"/>
            <color indexed="81"/>
            <rFont val="Tahoma"/>
            <family val="2"/>
          </rPr>
          <t xml:space="preserve">Refere-se à demonstração de melhoria do desempenho ou estabilização  em bom nível. 
</t>
        </r>
      </text>
    </comment>
    <comment ref="J4" authorId="2" shapeId="0" xr:uid="{EB249A12-34A7-47A2-B6F8-2B68F1A5DBA4}">
      <text>
        <r>
          <rPr>
            <sz val="10"/>
            <color indexed="81"/>
            <rFont val="Tahoma"/>
            <family val="2"/>
          </rPr>
          <t xml:space="preserve">Refere-se à demonstração, no último ciclo ou exercício, de níveis de desempenho equivalentes ou superiores a referenciais comparativos pertinentes para o resultado do negócio (N) ou estratégico (E) comparável , havendo bonificação no Item para Níveis II ou III, quando houver resultado em nível de liderança ou de excelência.   
</t>
        </r>
      </text>
    </comment>
    <comment ref="P4" authorId="2" shapeId="0" xr:uid="{23DAB711-3BC2-4AC5-A829-FA42BD0194FE}">
      <text>
        <r>
          <rPr>
            <sz val="10"/>
            <color indexed="81"/>
            <rFont val="Tahoma"/>
            <family val="2"/>
          </rPr>
          <t>Refere-se à demonstração, pelo menos no último ciclo ou exercício, de cumprimento ou superação de nível de desempenho ou de melhoria  esperada, associada a requisito de parte interessada, para resultado do negócio (N) ou estratégico (E), que deve expressar esse requisito.</t>
        </r>
      </text>
    </comment>
    <comment ref="V4" authorId="0" shapeId="0" xr:uid="{9CC659B5-D7F6-443E-A9D4-FF9371DE711E}">
      <text>
        <r>
          <rPr>
            <sz val="10"/>
            <color indexed="81"/>
            <rFont val="Tahoma"/>
            <family val="2"/>
          </rPr>
          <t>Refere-se ao potencial de alcance de metas futuras para os resultados do negócio (N) ou estratégicos (E), justificado por meio de estudos, projeções ou avaliações realizadas pela organização.</t>
        </r>
      </text>
    </comment>
    <comment ref="C6" authorId="2" shapeId="0" xr:uid="{00000000-0006-0000-0900-000008000000}">
      <text>
        <r>
          <rPr>
            <sz val="10"/>
            <color indexed="81"/>
            <rFont val="Tahoma"/>
            <family val="2"/>
          </rPr>
          <t>Uso livre. Opcionalmente, informar nesta coluna a área  responsável.</t>
        </r>
      </text>
    </comment>
    <comment ref="D6" authorId="2" shapeId="0" xr:uid="{00000000-0006-0000-0900-000009000000}">
      <text>
        <r>
          <rPr>
            <sz val="10"/>
            <color indexed="81"/>
            <rFont val="Tahoma"/>
            <family val="2"/>
          </rPr>
          <t>Informar nesta coluna o nome dos indicadores de desempenho (KPIs - key performance indicators) ou fatos, que sejam  RELEVANTES para demonstrar o desempenho no Item, em um ou mais fatores - Evolução, Competitividade, Compromisso OU Potencial. 
Se existir informação recuperável para compor o indicador nesta "view" MEGSA ESG e for possível avaliar qualquer fator, registre o nome e depois avalie-o. Exemplo: a organização  que vem investindo para reduzir o nível de riscos empresariais e tem certeza que ele vem reduzindo, poderia cria o indicador "Nível de risco" como existente, avaliando-o de acordo (mais tarde pode-se obter o quantitativo).  
Se houver fato relevante (premiações, certificações, pesquisas independentes, concorrências ou outros) que demonstrem deempenho ESTRATÉGICO esse "indicador" pode ser incluído. Ex.: A empresa ganhou o prêmio de melhor ESG do setor no País entre 20 candidatas. Indicador; Prêmio ESG XXXX. Tipo "E", "Resultado é comparável? "S", É Competitivo? "S", É Líder? "S", É Ref. Excel. (mundial)? "N" (se for certificação Mundial de poucos "S"). Expressa compromisso com PI? avalaiar de acordo.
Não é necessário informar os resultados dos indicadores nas colunas AA em diante, o que servirá apenas para registro e não é usado no cálculo.</t>
        </r>
      </text>
    </comment>
    <comment ref="E6" authorId="2" shapeId="0" xr:uid="{00000000-0006-0000-0900-00000A000000}">
      <text>
        <r>
          <rPr>
            <sz val="10"/>
            <color indexed="81"/>
            <rFont val="Tahoma"/>
            <family val="2"/>
          </rPr>
          <t xml:space="preserve">"E": indicador Estratégico. Serve para avaliar o êxito de alguma estratégia, direta ou indiretamente.
"N": indicador estratégico do Negócio. Serve para avaliar a missão, visão de futuro ou objetivo global da organização.
"O" ou qq outra coisa: Operacional
Permitida a combinação NE/EN, NO/ON. Nesse caso prevalece N ou E para avaliar o fator Competitividade, Compromisso e Potencial. 
</t>
        </r>
      </text>
    </comment>
    <comment ref="G6" authorId="2" shapeId="0" xr:uid="{0389AF9B-8D41-4F56-BCA1-2ACABA229A99}">
      <text>
        <r>
          <rPr>
            <sz val="9"/>
            <color indexed="81"/>
            <rFont val="Tahoma"/>
            <family val="2"/>
          </rPr>
          <t>Informar "S" se o indicador existir e for relevante para avaliar evolução.
Se o indicador não existir, mas deveria, deixar esta coluna e dos demais fatores em branco. O algoritmo assumirá evolução como "desconhecida".</t>
        </r>
        <r>
          <rPr>
            <u/>
            <sz val="9"/>
            <color indexed="81"/>
            <rFont val="Tahoma"/>
            <family val="2"/>
          </rPr>
          <t xml:space="preserve">
</t>
        </r>
        <r>
          <rPr>
            <sz val="9"/>
            <color indexed="81"/>
            <rFont val="Tahoma"/>
            <family val="2"/>
          </rPr>
          <t xml:space="preserve">Se o indicador for OPERACIONAL de algo NOVO (novo produto, processo) e não for possível avaliar a evolução não informar esse indicador. 
Se o indicador for ESTRATÉGICO, incluindo do NEGÓCIO, de algo NOVO (novo produto, processo ou estratégia) usar "N" nesta coluna e avaliar, quando  possível, os fatores competitividade e compromisso e, obrigatoriamente, o fator potencial.
</t>
        </r>
      </text>
    </comment>
    <comment ref="H6" authorId="2" shapeId="0" xr:uid="{3F38EB6D-B9AC-4483-8279-39B7A42A7E82}">
      <text>
        <r>
          <rPr>
            <sz val="9"/>
            <color indexed="81"/>
            <rFont val="Tahoma"/>
            <family val="2"/>
          </rPr>
          <t xml:space="preserve">0: Evolução desconhecida ou o resultado é em variável irrelevante
0: Evolução desconhecida  ou o resultado é em variável irrelevante
1: Evolução desfavorável 
2: Houve evolução para melhor ou manteve-se estável em nível aceitável 
3: Houve evolução significativa  para melhor ou alcançou nível de liderança ou de excelência
</t>
        </r>
      </text>
    </comment>
    <comment ref="I6" authorId="0" shapeId="0" xr:uid="{BD995ECA-A4F5-4F0A-B36C-D31D0E2B2B3B}">
      <text>
        <r>
          <rPr>
            <sz val="9"/>
            <color indexed="81"/>
            <rFont val="Tahoma"/>
            <family val="2"/>
          </rPr>
          <t>% parcial EVOLUÇÃO</t>
        </r>
      </text>
    </comment>
    <comment ref="J6" authorId="2" shapeId="0" xr:uid="{33164038-8310-4112-9E90-D16B8087F038}">
      <text>
        <r>
          <rPr>
            <sz val="10"/>
            <color indexed="81"/>
            <rFont val="Tahoma"/>
            <family val="2"/>
          </rPr>
          <t>Para indicador do NEGÓCIO ou ESTRATÉGICO informar "S" se o resultado for COMPARÁVEL para avaliar a competitividade (mesmo que não tenha sido comparado ainda) com:
- concorrência, 
- organização de referência no tema do indicador
- organização congênere em mercado mais exigente ou mais desenvolvido
- média ou índices médios relevantes do setor ou no mercado
- referencial teórico para assegurar competitividade 
- parâmetro regulamentar de mercados regulados
Se for "N", pular para o fator Compromisso
Indicadores Operacionais podem ser comparados mas não são considerados na avaliação do fator Competitividade. Se a comparação foi informada para demonstrar estabilização em nível aceitável as colunas "Competitividade" não precisam ser preenchidas.</t>
        </r>
      </text>
    </comment>
    <comment ref="K6" authorId="2" shapeId="0" xr:uid="{44874FA0-88AE-4A06-B39C-E120F9AE2A37}">
      <text>
        <r>
          <rPr>
            <sz val="9"/>
            <color indexed="81"/>
            <rFont val="Tahoma"/>
            <family val="2"/>
          </rPr>
          <t xml:space="preserve">0: Competitividade desconhecida por ausência de comparação com referencial comparativo pertinente 
1: Não é competitivo
2: Melhor ou igual a uma média relevante 
3: Melhor ou igual a concorrência, a organização que é referência  no tema ou a uma organização congênere em mercado mais desenvolvido 
</t>
        </r>
      </text>
    </comment>
    <comment ref="L6" authorId="2" shapeId="0" xr:uid="{986CF432-43C7-4191-9DC3-D22B3F43A2ED}">
      <text>
        <r>
          <rPr>
            <sz val="9"/>
            <color indexed="81"/>
            <rFont val="Tahoma"/>
            <family val="2"/>
          </rPr>
          <t>Informar o nome do referencial comparativo. 
Ex.: nome da empresa concorrente, de refererência no tema ou congênere em mercado mais desenvolvido; nome da média do setor ou mercado; nome do índice médio de mercado - IGPM, IPCA, CDI -, nome do parametro regulamentar (que tb pode expressar simultaneamente requisito de parte interessada)</t>
        </r>
      </text>
    </comment>
    <comment ref="M6" authorId="2" shapeId="0" xr:uid="{83067202-B19E-4E01-8E26-C61A8D12678B}">
      <text>
        <r>
          <rPr>
            <sz val="9"/>
            <color indexed="81"/>
            <rFont val="Tahoma"/>
            <family val="2"/>
          </rPr>
          <t>Avaliar só se for Competitivo.
Informe "S" se estiver à frente ou entre outros líderes nesse resultado.
Se for "N" ou NS, não precisa continuar avaliando o fator Competitividade</t>
        </r>
      </text>
    </comment>
    <comment ref="N6" authorId="2" shapeId="0" xr:uid="{2BF9453A-D4D3-41E4-9601-A7A62E6E4A8B}">
      <text>
        <r>
          <rPr>
            <sz val="9"/>
            <color indexed="81"/>
            <rFont val="Tahoma"/>
            <family val="2"/>
          </rPr>
          <t xml:space="preserve">Avaliar só se for Competitivo.
Informar "S" se estiver entre os melhores do mundo nesse resultado (4o. quartil) ou se estiver em nível de Referencial Teórico de Excelência, por exemplo: "Zero erro", "6-sigma".
100% não é Referencial Teórico de Excelência se o percentual for calculado sobre valor total não absoluto.  </t>
        </r>
      </text>
    </comment>
    <comment ref="O6" authorId="0" shapeId="0" xr:uid="{9F332B2C-B89C-40CD-B62D-AACDACD80EC3}">
      <text>
        <r>
          <rPr>
            <sz val="8"/>
            <color indexed="81"/>
            <rFont val="Tahoma"/>
            <family val="2"/>
          </rPr>
          <t>% parcial COMPETITIVIDADE</t>
        </r>
      </text>
    </comment>
    <comment ref="P6" authorId="2" shapeId="0" xr:uid="{6F8BA9B6-2451-44D6-B06C-7B42AB7DA81C}">
      <text>
        <r>
          <rPr>
            <sz val="9"/>
            <color indexed="81"/>
            <rFont val="Tahoma"/>
            <family val="2"/>
          </rPr>
          <t>Para indicador do NEGÓCIO ou ESTRATÈGICO informar "S" se havia Requisito de Parte Interessada (RPI) (nível ou melhoria esperada) para esse resultado, no último ciclo ou exercício.
Se for "N" ou "NS" não precisa continuar avaliando o fator Compromisso.
Indicadores Operacionais podem ter compromissos mas não são considerados na avaliação do fator Compromisso. Se o compromisso foi informado para demonstrar estabilização em nível aceitável as colunas "Compromisso" não precisam ser preenchidas.</t>
        </r>
      </text>
    </comment>
    <comment ref="Q6" authorId="2" shapeId="0" xr:uid="{1ED7314A-0EE6-4C0F-B7B4-01B67F35FDFD}">
      <text>
        <r>
          <rPr>
            <sz val="9"/>
            <color indexed="81"/>
            <rFont val="Tahoma"/>
            <family val="2"/>
          </rPr>
          <t xml:space="preserve">0: Compromisso inexistente onde deveria haver
1: Compromisso não cumprido 
2: Compromisso não cumprido, em razão de fatores externos justificados, ou praticamente  cumprido
3: Compromisso cumprido ou superado
</t>
        </r>
      </text>
    </comment>
    <comment ref="R6" authorId="2" shapeId="0" xr:uid="{D6460274-F997-4E9A-B39B-D3190E263213}">
      <text>
        <r>
          <rPr>
            <sz val="10"/>
            <color indexed="81"/>
            <rFont val="Tahoma"/>
            <family val="2"/>
          </rPr>
          <t>Informar o nome ou sigla que identifica a(s) parte(s)  interessada(s) no resultado.</t>
        </r>
      </text>
    </comment>
    <comment ref="S6" authorId="2" shapeId="0" xr:uid="{9E4EAD38-B49B-4FCD-BFA3-D9E9D3818E71}">
      <text>
        <r>
          <rPr>
            <sz val="10"/>
            <color indexed="81"/>
            <rFont val="Tahoma"/>
            <family val="2"/>
          </rPr>
          <t xml:space="preserve">MT: Havia Meta compromissada com a parte interessada no último exercício ou ciclo
EF: Havia Evolução Favorável compromissada com parte interessada no último exercício ou ciclo </t>
        </r>
      </text>
    </comment>
    <comment ref="T6" authorId="2" shapeId="0" xr:uid="{7151084C-8247-4348-BB2F-60C0A2A12FC0}">
      <text>
        <r>
          <rPr>
            <sz val="9"/>
            <color indexed="81"/>
            <rFont val="Tahoma"/>
            <family val="2"/>
          </rPr>
          <t xml:space="preserve">Informar o identificador do documento onde se estabeleceu esse compromiso com a parte interessada. Ex.: Diretriz, Instrução Normativa, Portaria, PE, Contrato Gestão, SLA, Princípios empresa, Política etc.
</t>
        </r>
      </text>
    </comment>
    <comment ref="U6" authorId="0" shapeId="0" xr:uid="{F9CC6265-7AD1-40CF-92C3-0D13435E3F98}">
      <text>
        <r>
          <rPr>
            <sz val="8"/>
            <color indexed="81"/>
            <rFont val="Tahoma"/>
            <family val="2"/>
          </rPr>
          <t xml:space="preserve">% parcial COMPROMISSO
</t>
        </r>
      </text>
    </comment>
    <comment ref="V6" authorId="2" shapeId="0" xr:uid="{30E80728-509D-44AF-B83C-F54EBCD85CD4}">
      <text>
        <r>
          <rPr>
            <sz val="9"/>
            <color indexed="81"/>
            <rFont val="Tahoma"/>
            <family val="2"/>
          </rPr>
          <t xml:space="preserve">0: Não há meta futura apresentada
1: Há meta futura sem a justificativa para o potencial de alcance 
2: Há meta futura com potencial de alcance justificado genericamente
3: Há meta futura com potencial de alcance justificado por estudos, projeções ou avaliações
</t>
        </r>
      </text>
    </comment>
    <comment ref="W6" authorId="0" shapeId="0" xr:uid="{B3C05FD2-8BC7-4ED4-86D7-A5D003DD4234}">
      <text>
        <r>
          <rPr>
            <sz val="10"/>
            <color indexed="81"/>
            <rFont val="Tahoma"/>
            <family val="2"/>
          </rPr>
          <t xml:space="preserve">Informar a denominação do estudo que justifica o potencial de alcance da meta estabelecida.
Ex.: Estudo de ROI, Avliação de Investimento, Análises de especialistas.
</t>
        </r>
      </text>
    </comment>
    <comment ref="X6" authorId="0" shapeId="0" xr:uid="{FD6C3709-1423-4AE6-B4E2-5DCAFDCF0BFB}">
      <text>
        <r>
          <rPr>
            <sz val="8"/>
            <color indexed="81"/>
            <rFont val="Tahoma"/>
            <family val="2"/>
          </rPr>
          <t>% parcial POTENCIAL</t>
        </r>
      </text>
    </comment>
    <comment ref="Y6" authorId="0" shapeId="0" xr:uid="{C72330B7-9E64-4675-BA80-4B61A6099968}">
      <text>
        <r>
          <rPr>
            <sz val="9"/>
            <color indexed="81"/>
            <rFont val="Tahoma"/>
            <family val="2"/>
          </rPr>
          <t>Média dos fatores aplicáveis.
É aplicável o fator COMPETITIVIDDE para resultados exclusivamente operacionais..
São aplicáveis os quatro fatores para resultados ESTRATÉGICOS, incluindo os do NEGÓCIO.</t>
        </r>
      </text>
    </comment>
    <comment ref="AA6" authorId="2" shapeId="0" xr:uid="{319B7717-BFC6-4009-9783-779716850846}">
      <text>
        <r>
          <rPr>
            <sz val="9"/>
            <color indexed="81"/>
            <rFont val="Tahoma"/>
            <family val="2"/>
          </rPr>
          <t>Sentido desejado do indicador.
+: Aumentar 
=: Manter
-:  Diminuir
O sentido "Manter" é assinalado quando se deseja que o resultado se mantenha no nível de competitivide atingido,quando comparável, E atendendo Requiisito de Parte interessada, quando existir. Resultados não comparáveis ou sem RPIs não devem "manter" um nível que não se sabe se é bom ou ruim, a menos que tenha alcançado um nível de referencial de excelência teórico como zero-erro", sis-sigma ou outro.Sentido</t>
        </r>
      </text>
    </comment>
    <comment ref="AB6" authorId="2" shapeId="0" xr:uid="{8DEF93E4-1810-4C22-8D44-77D6D9AA7C22}">
      <text>
        <r>
          <rPr>
            <sz val="9"/>
            <color indexed="81"/>
            <rFont val="Tahoma"/>
            <family val="2"/>
          </rPr>
          <t xml:space="preserve">Valor do indicador há 2 ciclos.
Um ciclo geralmente é um exercício porém podem ser considerados ciclos menores desde que compatíveis com a periodicidade do planejamento do objeto do indicador.
Inserir colunas de ciclos anteriores à esquerda se for necessário para demonstrar evolução favorável.
</t>
        </r>
      </text>
    </comment>
    <comment ref="AC6" authorId="2" shapeId="0" xr:uid="{0FA0A6C8-C07D-4E94-ACB6-414D3120ED94}">
      <text>
        <r>
          <rPr>
            <sz val="10"/>
            <color indexed="81"/>
            <rFont val="Tahoma"/>
            <family val="2"/>
          </rPr>
          <t xml:space="preserve">Valor do indicador no último ciclo.
</t>
        </r>
      </text>
    </comment>
    <comment ref="AD6" authorId="2" shapeId="0" xr:uid="{352BF2D5-0811-4B56-8D07-2CD82D0BD3F1}">
      <text>
        <r>
          <rPr>
            <sz val="10"/>
            <color indexed="81"/>
            <rFont val="Tahoma"/>
            <family val="2"/>
          </rPr>
          <t>O Referencial Comparativo é o valor do resultado do indicador na Concorrência, em Organização congênere em mercado mais desenvolvido, em Organização de referência no tema do indicador, Médias do mercado ou do setor ou qualquer outra informação que permita avaliar se o resultado do último ciclo possui alguma competitividade.
Mesmo que o indicador não possua série histórica ele pode ser utilizado para evidenciar Competitividade em algum tema, como é o caso de resultados de pesquisas em que participam outras organziações. Nesse caso a evolução no mesmo tema pode ser demonstrada por meio de outro indicador.</t>
        </r>
      </text>
    </comment>
    <comment ref="AE6" authorId="2" shapeId="0" xr:uid="{C903118F-7CE9-4691-A41D-4DC08FBA5F02}">
      <text>
        <r>
          <rPr>
            <sz val="10"/>
            <color indexed="81"/>
            <rFont val="Tahoma"/>
            <family val="2"/>
          </rPr>
          <t xml:space="preserve">Requisito de Parte Interessada é um Valor esperado (MT) por ela ou uma Evolução favorável (EF) esperada por ela no último exercício.
</t>
        </r>
      </text>
    </comment>
    <comment ref="AF6" authorId="2" shapeId="0" xr:uid="{00C9B396-84D8-4E86-B469-17C2B767659D}">
      <text>
        <r>
          <rPr>
            <sz val="9"/>
            <color indexed="81"/>
            <rFont val="Tahoma"/>
            <family val="2"/>
          </rPr>
          <t>Adicionar explicações sobre o indicador ou sua situação se necessário.</t>
        </r>
      </text>
    </comment>
    <comment ref="AG6" authorId="2" shapeId="0" xr:uid="{2248478E-0155-439E-BB5D-D6855EE84514}">
      <text>
        <r>
          <rPr>
            <sz val="10"/>
            <color indexed="81"/>
            <rFont val="Tahoma"/>
            <family val="2"/>
          </rPr>
          <t>Ligar a um Processo dos Critérios de 1 a 7 se desejar.</t>
        </r>
      </text>
    </comment>
    <comment ref="A9" authorId="0" shapeId="0" xr:uid="{00000000-0006-0000-0900-000025000000}">
      <text>
        <r>
          <rPr>
            <sz val="11"/>
            <color indexed="81"/>
            <rFont val="Tahoma"/>
            <family val="2"/>
          </rPr>
          <t>IMPORTANTE:
Linhas para informar indicador. Devem ter o valor "8" para serem consideradas na avaliação.</t>
        </r>
      </text>
    </comment>
    <comment ref="A10" authorId="0" shapeId="0" xr:uid="{24E1E2C0-7FC8-4184-9138-DB0672C9EDDE}">
      <text>
        <r>
          <rPr>
            <sz val="11"/>
            <color indexed="81"/>
            <rFont val="Tahoma"/>
            <family val="2"/>
          </rPr>
          <t>IMPORTANTE:
Linhas para informar indicador. Devem ter o valor "8" para serem consideradas na avaliação.</t>
        </r>
      </text>
    </comment>
    <comment ref="A11" authorId="0" shapeId="0" xr:uid="{8A0FF4EC-6C5D-4F37-93D0-F08B5A6F88D0}">
      <text>
        <r>
          <rPr>
            <sz val="11"/>
            <color indexed="81"/>
            <rFont val="Tahoma"/>
            <family val="2"/>
          </rPr>
          <t>IMPORTANTE:
Linhas para informar indicador. Devem ter o valor "8" para serem consideradas na avaliação.</t>
        </r>
      </text>
    </comment>
    <comment ref="A12" authorId="0" shapeId="0" xr:uid="{DA44CEEC-7E04-427D-A09A-63BFB052EABC}">
      <text>
        <r>
          <rPr>
            <sz val="11"/>
            <color indexed="81"/>
            <rFont val="Tahoma"/>
            <family val="2"/>
          </rPr>
          <t>IMPORTANTE:
Linhas para informar indicador. Devem ter o valor "8" para serem consideradas na avaliação.</t>
        </r>
      </text>
    </comment>
    <comment ref="A13" authorId="0" shapeId="0" xr:uid="{0A21A1FD-5091-48F2-8787-539C065AA2EB}">
      <text>
        <r>
          <rPr>
            <sz val="11"/>
            <color indexed="81"/>
            <rFont val="Tahoma"/>
            <family val="2"/>
          </rPr>
          <t>IMPORTANTE:
Linhas para informar indicador. Devem ter o valor "8" para serem consideradas na avaliação.</t>
        </r>
      </text>
    </comment>
    <comment ref="A14" authorId="0" shapeId="0" xr:uid="{4335CC56-E7BA-4A1E-A0C5-66D48C58308A}">
      <text>
        <r>
          <rPr>
            <sz val="11"/>
            <color indexed="81"/>
            <rFont val="Tahoma"/>
            <family val="2"/>
          </rPr>
          <t>IMPORTANTE:
Linhas para informar indicador. Devem ter o valor "8" para serem consideradas na avaliação.</t>
        </r>
      </text>
    </comment>
    <comment ref="A15" authorId="0" shapeId="0" xr:uid="{EF2F3AB2-BF15-4489-8480-270D29E57EDF}">
      <text>
        <r>
          <rPr>
            <sz val="11"/>
            <color indexed="81"/>
            <rFont val="Tahoma"/>
            <family val="2"/>
          </rPr>
          <t>IMPORTANTE:
Linhas para informar indicador. Devem ter o valor "8" para serem consideradas na avaliação.</t>
        </r>
      </text>
    </comment>
    <comment ref="A16" authorId="0" shapeId="0" xr:uid="{D2090905-BCDB-4CB5-8D53-01A53C8BB7D8}">
      <text>
        <r>
          <rPr>
            <sz val="11"/>
            <color indexed="81"/>
            <rFont val="Tahoma"/>
            <family val="2"/>
          </rPr>
          <t>IMPORTANTE:
Linhas para informar indicador. Devem ter o valor "8" para serem consideradas na avaliação.</t>
        </r>
      </text>
    </comment>
    <comment ref="A17" authorId="0" shapeId="0" xr:uid="{686B40D2-6C7A-4DE1-9006-341FB01E2922}">
      <text>
        <r>
          <rPr>
            <sz val="11"/>
            <color indexed="81"/>
            <rFont val="Tahoma"/>
            <family val="2"/>
          </rPr>
          <t>IMPORTANTE:
Linhas para informar indicador. Devem ter o valor "8" para serem consideradas na avaliação.</t>
        </r>
      </text>
    </comment>
    <comment ref="A18" authorId="0" shapeId="0" xr:uid="{14FFE164-CEC9-4C0C-A19A-7782AA956566}">
      <text>
        <r>
          <rPr>
            <sz val="11"/>
            <color indexed="81"/>
            <rFont val="Tahoma"/>
            <family val="2"/>
          </rPr>
          <t>IMPORTANTE:
Linhas para informar indicador. Devem ter o valor "8" para serem consideradas na avaliação.</t>
        </r>
      </text>
    </comment>
    <comment ref="A19" authorId="0" shapeId="0" xr:uid="{A0FB0BC9-391F-4F8C-A599-4CF9DCC720E5}">
      <text>
        <r>
          <rPr>
            <sz val="11"/>
            <color indexed="81"/>
            <rFont val="Tahoma"/>
            <family val="2"/>
          </rPr>
          <t>IMPORTANTE:
Linhas para informar indicador. Devem ter o valor "8" para serem consideradas na avaliação.</t>
        </r>
      </text>
    </comment>
    <comment ref="A20" authorId="0" shapeId="0" xr:uid="{C7A3E126-094A-436A-B8D2-1D7215D0692C}">
      <text>
        <r>
          <rPr>
            <sz val="11"/>
            <color indexed="81"/>
            <rFont val="Tahoma"/>
            <family val="2"/>
          </rPr>
          <t>IMPORTANTE:
Linhas para informar indicador. Devem ter o valor "8" para serem consideradas na avaliação.</t>
        </r>
      </text>
    </comment>
    <comment ref="A21" authorId="0" shapeId="0" xr:uid="{3DF4D91C-581F-4E76-B828-426096F1C037}">
      <text>
        <r>
          <rPr>
            <sz val="11"/>
            <color indexed="81"/>
            <rFont val="Tahoma"/>
            <family val="2"/>
          </rPr>
          <t>IMPORTANTE:
Linhas para informar indicador. Devem ter o valor "8" para serem consideradas na avaliação.</t>
        </r>
      </text>
    </comment>
    <comment ref="A22" authorId="0" shapeId="0" xr:uid="{5B98A59E-7118-4216-B1D8-F451A891F30F}">
      <text>
        <r>
          <rPr>
            <sz val="11"/>
            <color indexed="81"/>
            <rFont val="Tahoma"/>
            <family val="2"/>
          </rPr>
          <t>IMPORTANTE:
Linhas para informar indicador. Devem ter o valor "8" para serem consideradas na avaliação.</t>
        </r>
      </text>
    </comment>
    <comment ref="A23" authorId="0" shapeId="0" xr:uid="{8929E973-E3B9-4DBF-9606-2445F7B259BE}">
      <text>
        <r>
          <rPr>
            <sz val="11"/>
            <color indexed="81"/>
            <rFont val="Tahoma"/>
            <family val="2"/>
          </rPr>
          <t>IMPORTANTE:
Linhas para informar indicador. Devem ter o valor "8" para serem consideradas na avaliação.</t>
        </r>
      </text>
    </comment>
    <comment ref="A24" authorId="0" shapeId="0" xr:uid="{79B19BA2-5992-434C-8A84-EBF8B3A191B6}">
      <text>
        <r>
          <rPr>
            <sz val="11"/>
            <color indexed="81"/>
            <rFont val="Tahoma"/>
            <family val="2"/>
          </rPr>
          <t>IMPORTANTE:
Linhas para informar indicador. Devem ter o valor "8" para serem consideradas na avaliação.</t>
        </r>
      </text>
    </comment>
    <comment ref="A25" authorId="0" shapeId="0" xr:uid="{C93E9D9D-EB64-4F20-AE87-AE402B450C5E}">
      <text>
        <r>
          <rPr>
            <sz val="11"/>
            <color indexed="81"/>
            <rFont val="Tahoma"/>
            <family val="2"/>
          </rPr>
          <t>IMPORTANTE:
Linhas para informar indicador. Devem ter o valor "8" para serem consideradas na avaliação.</t>
        </r>
      </text>
    </comment>
    <comment ref="A26" authorId="0" shapeId="0" xr:uid="{331CA5B2-F02E-4DBD-B6B3-5327904B5226}">
      <text>
        <r>
          <rPr>
            <sz val="11"/>
            <color indexed="81"/>
            <rFont val="Tahoma"/>
            <family val="2"/>
          </rPr>
          <t>IMPORTANTE:
Linhas para informar indicador. Devem ter o valor "8" para serem consideradas na avaliação.</t>
        </r>
      </text>
    </comment>
    <comment ref="A27" authorId="0" shapeId="0" xr:uid="{AA5009F4-9B4F-4D2C-AE3C-759D749F04A6}">
      <text>
        <r>
          <rPr>
            <sz val="11"/>
            <color indexed="81"/>
            <rFont val="Tahoma"/>
            <family val="2"/>
          </rPr>
          <t>IMPORTANTE:
Linhas para informar indicador. Devem ter o valor "8" para serem consideradas na avaliação.</t>
        </r>
      </text>
    </comment>
    <comment ref="A28" authorId="0" shapeId="0" xr:uid="{00000000-0006-0000-0900-000026000000}">
      <text>
        <r>
          <rPr>
            <sz val="11"/>
            <color indexed="81"/>
            <rFont val="Tahoma"/>
            <family val="2"/>
          </rPr>
          <t>IMPORTANTE:
Linhas para informar indicador. Devem ter o valor "8" para serem consideradas na avaliação.</t>
        </r>
      </text>
    </comment>
    <comment ref="A29" authorId="0" shapeId="0" xr:uid="{00000000-0006-0000-0900-000027000000}">
      <text>
        <r>
          <rPr>
            <sz val="11"/>
            <color indexed="81"/>
            <rFont val="Tahoma"/>
            <family val="2"/>
          </rPr>
          <t>IMPORTANTE:
Linhas para informar indicador. Devem ter o valor "8" para serem consideradas na avaliação.</t>
        </r>
      </text>
    </comment>
    <comment ref="A30" authorId="0" shapeId="0" xr:uid="{00000000-0006-0000-0900-000028000000}">
      <text>
        <r>
          <rPr>
            <sz val="11"/>
            <color indexed="81"/>
            <rFont val="Tahoma"/>
            <family val="2"/>
          </rPr>
          <t>IMPORTANTE:
Linhas para informar indicador. Devem ter o valor "8" para serem consideradas na avaliação.</t>
        </r>
      </text>
    </comment>
    <comment ref="A31" authorId="0" shapeId="0" xr:uid="{00000000-0006-0000-0900-000029000000}">
      <text>
        <r>
          <rPr>
            <sz val="11"/>
            <color indexed="81"/>
            <rFont val="Tahoma"/>
            <family val="2"/>
          </rPr>
          <t>IMPORTANTE:
Linhas para informar indicador. Devem ter o valor "8" para serem consideradas na avaliação.</t>
        </r>
      </text>
    </comment>
    <comment ref="A32" authorId="0" shapeId="0" xr:uid="{00000000-0006-0000-0900-00002A000000}">
      <text>
        <r>
          <rPr>
            <sz val="11"/>
            <color indexed="81"/>
            <rFont val="Tahoma"/>
            <family val="2"/>
          </rPr>
          <t>IMPORTANTE:
Linhas para informar indicador. Devem ter o valor "8" para serem consideradas na avaliação.</t>
        </r>
      </text>
    </comment>
    <comment ref="A33" authorId="0" shapeId="0" xr:uid="{00000000-0006-0000-0900-00002B000000}">
      <text>
        <r>
          <rPr>
            <sz val="11"/>
            <color indexed="81"/>
            <rFont val="Tahoma"/>
            <family val="2"/>
          </rPr>
          <t>IMPORTANTE:
Linhas para informar indicador. Devem ter o valor "8" para serem consideradas na avaliação.</t>
        </r>
      </text>
    </comment>
    <comment ref="A34" authorId="0" shapeId="0" xr:uid="{00000000-0006-0000-0900-00002C000000}">
      <text>
        <r>
          <rPr>
            <sz val="11"/>
            <color indexed="81"/>
            <rFont val="Tahoma"/>
            <family val="2"/>
          </rPr>
          <t>IMPORTANTE:
Linhas para informar indicador. Devem ter o valor "8" para serem consideradas na avaliação.</t>
        </r>
      </text>
    </comment>
    <comment ref="A35" authorId="0" shapeId="0" xr:uid="{00000000-0006-0000-0900-00002D000000}">
      <text>
        <r>
          <rPr>
            <sz val="11"/>
            <color indexed="81"/>
            <rFont val="Tahoma"/>
            <family val="2"/>
          </rPr>
          <t>IMPORTANTE:
Linhas para informar indicador. Devem ter o valor "8" para serem consideradas na avaliação.</t>
        </r>
      </text>
    </comment>
    <comment ref="A36" authorId="0" shapeId="0" xr:uid="{00000000-0006-0000-0900-00002E000000}">
      <text>
        <r>
          <rPr>
            <sz val="11"/>
            <color indexed="81"/>
            <rFont val="Tahoma"/>
            <family val="2"/>
          </rPr>
          <t>IMPORTANTE:
Linhas para informar indicador. Devem ter o valor "8" para serem consideradas na avaliação.</t>
        </r>
      </text>
    </comment>
    <comment ref="C39" authorId="0" shapeId="0" xr:uid="{00000000-0006-0000-0900-00002F000000}">
      <text>
        <r>
          <rPr>
            <sz val="10"/>
            <color indexed="81"/>
            <rFont val="Tahoma"/>
            <family val="2"/>
          </rPr>
          <t xml:space="preserve">O cálculo da nota média do Item (alínea) pondera os resultados operacionais com peso 30%. Os resultados estratégicos são ponderados com peso 70%, para Níveis B e I, e 60% com bônus de 10 p.p.  para Níveis II e III. O bônus, no Nível II, para inteirar peso 100%, é determinado pela existência de ao menos um resultado estratégico em patamar de liderança no Item.  No nível III, para inteirar 100%, 5 p.p., são determinados da mesma forma que no Nível II e 5 p.p., pela existência de um resultado estratégico em patamar de excelência mundial ou “zero erro” no Item. 
</t>
        </r>
      </text>
    </comment>
    <comment ref="B44" authorId="0" shapeId="0" xr:uid="{00000000-0006-0000-0900-000030000000}">
      <text>
        <r>
          <rPr>
            <sz val="9"/>
            <color indexed="81"/>
            <rFont val="Tahoma"/>
            <family val="2"/>
          </rPr>
          <t>Inserir linhas se necessário
PF Ponto Forte
OM Oportunidade para Melhoria</t>
        </r>
      </text>
    </comment>
    <comment ref="B45" authorId="0" shapeId="0" xr:uid="{00000000-0006-0000-0900-000031000000}">
      <text>
        <r>
          <rPr>
            <sz val="9"/>
            <color indexed="81"/>
            <rFont val="Tahoma"/>
            <family val="2"/>
          </rPr>
          <t>Inserir linhas se necessário
PF Ponto Forte
OM Oportunidade para Melhoria</t>
        </r>
      </text>
    </comment>
    <comment ref="B46" authorId="0" shapeId="0" xr:uid="{00000000-0006-0000-0900-000032000000}">
      <text>
        <r>
          <rPr>
            <sz val="9"/>
            <color indexed="81"/>
            <rFont val="Tahoma"/>
            <family val="2"/>
          </rPr>
          <t>Inserir linhas se necessário
PF Ponto Forte
OM Oportunidade para Melhoria</t>
        </r>
      </text>
    </comment>
    <comment ref="B47" authorId="0" shapeId="0" xr:uid="{00000000-0006-0000-0900-000033000000}">
      <text>
        <r>
          <rPr>
            <sz val="9"/>
            <color indexed="81"/>
            <rFont val="Tahoma"/>
            <family val="2"/>
          </rPr>
          <t>Inserir linhas se necessário
PF Ponto Forte
OM Oportunidade para Melhoria</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Xauf</author>
  </authors>
  <commentList>
    <comment ref="E1" authorId="0" shapeId="0" xr:uid="{804BC418-3CD1-4D32-9A4F-DA28963974D7}">
      <text>
        <r>
          <rPr>
            <sz val="10"/>
            <color indexed="81"/>
            <rFont val="Arial"/>
            <family val="2"/>
          </rPr>
          <t>Ao inserir linhas, depois de desproteger (Menu Revisão/Desproteger) com essa senha, copie a linha existente com as fórmulas, antes de informar os dados do indicador. A coluna 'A' deve valer '8' para o indicador da linha ser considerado.
Para reproteger (Menu Revisão/Proteger) use a mesma senha '/'  para não perder a garantia.</t>
        </r>
      </text>
    </comment>
    <comment ref="D2" authorId="1" shapeId="0" xr:uid="{77823906-6FCB-4B6C-86D9-9CF093E4350B}">
      <text>
        <r>
          <rPr>
            <sz val="9"/>
            <color indexed="81"/>
            <rFont val="Segoe UI"/>
            <family val="2"/>
          </rPr>
          <t xml:space="preserve">Os indicadores sociais têm a finalidade de possibilitar a avaliação de:
Riscos e prevenção de impactos sociais adversos dos produtos, processos e instalações. Ex.: conformidade regulatória, multas e sanções não ambientais, acesso a produtos, prejuízos para terceiros e outros indicadores.
Atuação da organização para desenvolvimento da sociedade. Ex.: imagem institucional, igualdade de gênero, inclusão de minorias, combate à fome, voluntariado, geração de empregos e renda, subsídios, acessibilidade, investimento em ONGs sociais ou projetos sociais, ocorrências éticas, satisfação da comunidade, inovações no desenvolvimento social e outros
indicadores.
</t>
        </r>
      </text>
    </comment>
    <comment ref="G3" authorId="2" shapeId="0" xr:uid="{D4997AE7-6AA6-4075-A586-BB24115B5004}">
      <text>
        <r>
          <rPr>
            <sz val="9"/>
            <color indexed="81"/>
            <rFont val="Tahoma"/>
            <family val="2"/>
          </rPr>
          <t xml:space="preserve">Quatro fatores que qualificam os resultados são avaliados nos graus em que se encontram, para cada indicador de resultado de cada perspectiva ou Item de resultados. 
Cada fator ganha um grau que representará uma nota percentual: 0=0%, 1=30%, 2=60% e 3=100%, associada a um conceito descrito. A nota percentual de um resultado será a média das notas dos fatores. Resultados omitidos são considerados como nota zero, influenciando a média para baixo. 
O cálculo da nota do Item pondera os resultados operacionais com peso 30%. Os resultados do negócio e estratégicos são ponderados com peso 70%, para Níveis B e I, e com peso 60% mais possível acréscimo de 10 p.p.  para Níveis II e III. O acréscimo, no Nível II, para inteirar peso 100%, é determinado pela existência de ao menos um resultado estratégico em patamar de liderança  no Item, para resultado estratégico.  No Nível III, para inteirar 100%, 5 p.p. de acréscimo são determinados da mesma forma que no Nível II e 5 p.p. de acréscimo pela existência de um resultado em patamar de excelência  mundial, “zero erro” ou equivalente, para resultado estratégico. 
A pontuação do Item será a sua nota multiplicada pela pontuação máxima ou peso, determinado no “Quadro de pontuações máximas". 
</t>
        </r>
      </text>
    </comment>
    <comment ref="A4" authorId="0" shapeId="0" xr:uid="{00000000-0006-0000-0A00-000002000000}">
      <text>
        <r>
          <rPr>
            <sz val="11"/>
            <color indexed="81"/>
            <rFont val="Tahoma"/>
            <family val="2"/>
          </rPr>
          <t>IMPORTANTE:
Linhas para informar indicador. Devem ter o valor "8" para serem consideradas na totalização por Fator.</t>
        </r>
      </text>
    </comment>
    <comment ref="B4" authorId="0" shapeId="0" xr:uid="{00000000-0006-0000-0A00-000003000000}">
      <text>
        <r>
          <rPr>
            <b/>
            <sz val="10"/>
            <color indexed="81"/>
            <rFont val="Tahoma"/>
            <family val="2"/>
          </rPr>
          <t>BARRA DE PROGRESSO DO ITEM
Calculado com base nos fatores exigíveis para o Tipo de indicador.</t>
        </r>
      </text>
    </comment>
    <comment ref="G4" authorId="2" shapeId="0" xr:uid="{C88213A8-D376-49D8-B98C-E5C7C9875999}">
      <text>
        <r>
          <rPr>
            <sz val="10"/>
            <color indexed="81"/>
            <rFont val="Tahoma"/>
            <family val="2"/>
          </rPr>
          <t xml:space="preserve">Refere-se à demonstração de melhoria do desempenho ou estabilização  em bom nível. 
</t>
        </r>
      </text>
    </comment>
    <comment ref="J4" authorId="2" shapeId="0" xr:uid="{E249C41F-A0F9-4972-8922-F35CF9371010}">
      <text>
        <r>
          <rPr>
            <sz val="10"/>
            <color indexed="81"/>
            <rFont val="Tahoma"/>
            <family val="2"/>
          </rPr>
          <t xml:space="preserve">Refere-se à demonstração, no último ciclo ou exercício, de níveis de desempenho equivalentes ou superiores a referenciais comparativos pertinentes para o resultado do negócio (N) ou estratégico (E) comparável , havendo bonificação no Item para Níveis II ou III, quando houver resultado em nível de liderança ou de excelência.   
</t>
        </r>
      </text>
    </comment>
    <comment ref="P4" authorId="2" shapeId="0" xr:uid="{F246B254-BE8D-4915-A127-E7DBE2C73344}">
      <text>
        <r>
          <rPr>
            <sz val="10"/>
            <color indexed="81"/>
            <rFont val="Tahoma"/>
            <family val="2"/>
          </rPr>
          <t>Refere-se à demonstração, pelo menos no último ciclo ou exercício, de cumprimento ou superação de nível de desempenho ou de melhoria  esperada, associada a requisito de parte interessada, para resultado do negócio (N) ou estratégico (E), que deve expressar esse requisito.</t>
        </r>
      </text>
    </comment>
    <comment ref="V4" authorId="0" shapeId="0" xr:uid="{1D0ABCE6-15E4-424D-8158-F9A9EED623FE}">
      <text>
        <r>
          <rPr>
            <sz val="10"/>
            <color indexed="81"/>
            <rFont val="Tahoma"/>
            <family val="2"/>
          </rPr>
          <t>Refere-se ao potencial de alcance de metas futuras para os resultados do negócio (N) ou estratégicos (E), justificado por meio de estudos, projeções ou avaliações realizadas pela organização.</t>
        </r>
      </text>
    </comment>
    <comment ref="C6" authorId="2" shapeId="0" xr:uid="{00000000-0006-0000-0A00-000008000000}">
      <text>
        <r>
          <rPr>
            <sz val="10"/>
            <color indexed="81"/>
            <rFont val="Tahoma"/>
            <family val="2"/>
          </rPr>
          <t>Uso livre. Opcionalmente, informar nesta coluna a área  responsável.</t>
        </r>
      </text>
    </comment>
    <comment ref="D6" authorId="2" shapeId="0" xr:uid="{00000000-0006-0000-0A00-000009000000}">
      <text>
        <r>
          <rPr>
            <sz val="10"/>
            <color indexed="81"/>
            <rFont val="Tahoma"/>
            <family val="2"/>
          </rPr>
          <t>Informar nesta coluna o nome dos indicadores de desempenho (KPIs - key performance indicators) ou fatos, que sejam  RELEVANTES para demonstrar o desempenho no Item, em um ou mais fatores - Evolução, Competitividade, Compromisso OU Potencial. 
Se existir informação recuperável para compor o indicador nesta "view" MEGSA ESG e for possível avaliar qualquer fator, registre o nome e depois avalie-o. Exemplo: a organização  que vem investindo para reduzir o nível de riscos empresariais e tem certeza que ele vem reduzindo, poderia cria o indicador "Nível de risco" como existente, avaliando-o de acordo (mais tarde pode-se obter o quantitativo).  
Se houver fato relevante (premiações, certificações, pesquisas independentes, concorrências ou outros) que demonstrem deempenho ESTRATÉGICO esse "indicador" pode ser incluído. Ex.: A empresa ganhou o prêmio de melhor ESG do setor no País entre 20 candidatas. Indicador; Prêmio ESG XXXX. Tipo "E", "Resultado é comparável? "S", É Competitivo? "S", É Líder? "S", É Ref. Excel. (mundial)? "N" (se for certificação Mundial de poucos "S"). Expressa compromisso com PI? avalaiar de acordo.
Não é necessário informar os resultados dos indicadores nas colunas AA em diante, o que servirá apenas para registro e não é usado no cálculo.</t>
        </r>
      </text>
    </comment>
    <comment ref="E6" authorId="2" shapeId="0" xr:uid="{00000000-0006-0000-0A00-00000A000000}">
      <text>
        <r>
          <rPr>
            <sz val="10"/>
            <color indexed="81"/>
            <rFont val="Tahoma"/>
            <family val="2"/>
          </rPr>
          <t xml:space="preserve">"E": indicador Estratégico. Serve para avaliar o êxito de alguma estratégia, direta ou indiretamente.
"N": indicador estratégico do Negócio. Serve para avaliar a missão, visão de futuro ou objetivo global da organização.
"O" ou qq outra coisa: Operacional
Permitida a combinação NE/EN, NO/ON. Nesse caso prevalece N ou E para avaliar o fator Competitividade, Compromisso e Potencial. 
</t>
        </r>
      </text>
    </comment>
    <comment ref="G6" authorId="2" shapeId="0" xr:uid="{09C61D22-EFA6-454F-8959-40DC41C73EF8}">
      <text>
        <r>
          <rPr>
            <sz val="9"/>
            <color indexed="81"/>
            <rFont val="Tahoma"/>
            <family val="2"/>
          </rPr>
          <t>Informar "S" se o indicador existir e for relevante para avaliar evolução.
Se o indicador não existir, mas deveria, deixar esta coluna e dos demais fatores em branco. O algoritmo assumirá evolução como "desconhecida".</t>
        </r>
        <r>
          <rPr>
            <u/>
            <sz val="9"/>
            <color indexed="81"/>
            <rFont val="Tahoma"/>
            <family val="2"/>
          </rPr>
          <t xml:space="preserve">
</t>
        </r>
        <r>
          <rPr>
            <sz val="9"/>
            <color indexed="81"/>
            <rFont val="Tahoma"/>
            <family val="2"/>
          </rPr>
          <t xml:space="preserve">Se o indicador for OPERACIONAL de algo NOVO (novo produto, processo) e não for possível avaliar a evolução não informar esse indicador. 
Se o indicador for ESTRATÉGICO, incluindo do NEGÓCIO, de algo NOVO (novo produto, processo ou estratégia) usar "N" nesta coluna e avaliar, quando  possível, os fatores competitividade e compromisso e, obrigatoriamente, o fator potencial.
</t>
        </r>
      </text>
    </comment>
    <comment ref="H6" authorId="2" shapeId="0" xr:uid="{C3FB5792-28D0-4DF4-B144-9D5659ECF6F3}">
      <text>
        <r>
          <rPr>
            <sz val="9"/>
            <color indexed="81"/>
            <rFont val="Tahoma"/>
            <family val="2"/>
          </rPr>
          <t xml:space="preserve">0: Evolução desconhecida ou o resultado é em variável irrelevante
0: Evolução desconhecida  ou o resultado é em variável irrelevante
1: Evolução desfavorável 
2: Houve evolução para melhor ou manteve-se estável em nível aceitável 
3: Houve evolução significativa  para melhor ou alcançou nível de liderança ou de excelência
</t>
        </r>
      </text>
    </comment>
    <comment ref="I6" authorId="0" shapeId="0" xr:uid="{A8C900F7-66A7-4452-A77D-A0A4DF5043E0}">
      <text>
        <r>
          <rPr>
            <sz val="9"/>
            <color indexed="81"/>
            <rFont val="Tahoma"/>
            <family val="2"/>
          </rPr>
          <t>% parcial EVOLUÇÃO</t>
        </r>
      </text>
    </comment>
    <comment ref="J6" authorId="2" shapeId="0" xr:uid="{A3A11526-0344-4E57-9138-3B4886254FB1}">
      <text>
        <r>
          <rPr>
            <sz val="10"/>
            <color indexed="81"/>
            <rFont val="Tahoma"/>
            <family val="2"/>
          </rPr>
          <t>Para indicador do NEGÓCIO ou ESTRATÉGICO informar "S" se o resultado for COMPARÁVEL para avaliar a competitividade (mesmo que não tenha sido comparado ainda) com:
- concorrência, 
- organização de referência no tema do indicador
- organização congênere em mercado mais exigente ou mais desenvolvido
- média ou índices médios relevantes do setor ou no mercado
- referencial teórico para assegurar competitividade 
- parâmetro regulamentar de mercados regulados
Se for "N", pular para o fator Compromisso
Indicadores Operacionais podem ser comparados mas não são considerados na avaliação do fator Competitividade. Se a comparação foi informada para demonstrar estabilização em nível aceitável as colunas "Competitividade" não precisam ser preenchidas.</t>
        </r>
      </text>
    </comment>
    <comment ref="K6" authorId="2" shapeId="0" xr:uid="{704E6127-12FD-470D-8A76-9471D61BEA94}">
      <text>
        <r>
          <rPr>
            <sz val="9"/>
            <color indexed="81"/>
            <rFont val="Tahoma"/>
            <family val="2"/>
          </rPr>
          <t xml:space="preserve">0: Competitividade desconhecida por ausência de comparação com referencial comparativo pertinente 
1: Não é competitivo
2: Melhor ou igual a uma média relevante 
3: Melhor ou igual a concorrência, a organização que é referência  no tema ou a uma organização congênere em mercado mais desenvolvido 
</t>
        </r>
      </text>
    </comment>
    <comment ref="L6" authorId="2" shapeId="0" xr:uid="{424E6BFC-0D6A-4712-BD1E-66E8B360629E}">
      <text>
        <r>
          <rPr>
            <sz val="9"/>
            <color indexed="81"/>
            <rFont val="Tahoma"/>
            <family val="2"/>
          </rPr>
          <t>Informar o nome do referencial comparativo. 
Ex.: nome da empresa concorrente, de refererência no tema ou congênere em mercado mais desenvolvido; nome da média do setor ou mercado; nome do índice médio de mercado - IGPM, IPCA, CDI -, nome do parametro regulamentar (que tb pode expressar simultaneamente requisito de parte interessada)</t>
        </r>
      </text>
    </comment>
    <comment ref="M6" authorId="2" shapeId="0" xr:uid="{5D1AF1DF-4225-42CC-B1D7-F001B52D9E0E}">
      <text>
        <r>
          <rPr>
            <sz val="9"/>
            <color indexed="81"/>
            <rFont val="Tahoma"/>
            <family val="2"/>
          </rPr>
          <t>Avaliar só se for Competitivo.
Informe "S" se estiver à frente ou entre outros líderes nesse resultado.
Se for "N" ou NS, não precisa continuar avaliando o fator Competitividade</t>
        </r>
      </text>
    </comment>
    <comment ref="N6" authorId="2" shapeId="0" xr:uid="{6A43516D-73A2-4CAA-85B1-6C12D8A6A831}">
      <text>
        <r>
          <rPr>
            <sz val="9"/>
            <color indexed="81"/>
            <rFont val="Tahoma"/>
            <family val="2"/>
          </rPr>
          <t xml:space="preserve">Avaliar só se for Competitivo.
Informar "S" se estiver entre os melhores do mundo nesse resultado (4o. quartil) ou se estiver em nível de Referencial Teórico de Excelência, por exemplo: "Zero erro", "6-sigma".
100% não é Referencial Teórico de Excelência se o percentual for calculado sobre valor total não absoluto.  </t>
        </r>
      </text>
    </comment>
    <comment ref="O6" authorId="0" shapeId="0" xr:uid="{F05029BE-2CC8-4146-9DB6-B879B2D93A9D}">
      <text>
        <r>
          <rPr>
            <sz val="8"/>
            <color indexed="81"/>
            <rFont val="Tahoma"/>
            <family val="2"/>
          </rPr>
          <t>% parcial COMPETITIVIDADE</t>
        </r>
      </text>
    </comment>
    <comment ref="P6" authorId="2" shapeId="0" xr:uid="{4B54925F-A346-423D-95B3-CD5198E2B97F}">
      <text>
        <r>
          <rPr>
            <sz val="9"/>
            <color indexed="81"/>
            <rFont val="Tahoma"/>
            <family val="2"/>
          </rPr>
          <t>Para indicador do NEGÓCIO ou ESTRATÈGICO informar "S" se havia Requisito de Parte Interessada (RPI) (nível ou melhoria esperada) para esse resultado, no último ciclo ou exercício.
Se for "N" ou "NS" não precisa continuar avaliando o fator Compromisso.
Indicadores Operacionais podem ter compromissos mas não são considerados na avaliação do fator Compromisso. Se o compromisso foi informado para demonstrar estabilização em nível aceitável as colunas "Compromisso" não precisam ser preenchidas.</t>
        </r>
      </text>
    </comment>
    <comment ref="Q6" authorId="2" shapeId="0" xr:uid="{23E7EDF6-F2C8-4DEA-9FC3-A8CAE9366DB4}">
      <text>
        <r>
          <rPr>
            <sz val="9"/>
            <color indexed="81"/>
            <rFont val="Tahoma"/>
            <family val="2"/>
          </rPr>
          <t xml:space="preserve">0: Compromisso inexistente onde deveria haver
1: Compromisso não cumprido 
2: Compromisso não cumprido, em razão de fatores externos justificados, ou praticamente  cumprido
3: Compromisso cumprido ou superado
</t>
        </r>
      </text>
    </comment>
    <comment ref="R6" authorId="2" shapeId="0" xr:uid="{F35B1D71-0DFC-4ADF-A783-59613D4B0541}">
      <text>
        <r>
          <rPr>
            <sz val="10"/>
            <color indexed="81"/>
            <rFont val="Tahoma"/>
            <family val="2"/>
          </rPr>
          <t>Informar o nome ou sigla que identifica a(s) parte(s)  interessada(s) no resultado.</t>
        </r>
      </text>
    </comment>
    <comment ref="S6" authorId="2" shapeId="0" xr:uid="{01E3316E-C96D-4366-A346-FFE06DC87629}">
      <text>
        <r>
          <rPr>
            <sz val="10"/>
            <color indexed="81"/>
            <rFont val="Tahoma"/>
            <family val="2"/>
          </rPr>
          <t xml:space="preserve">MT: Havia Meta compromissada com a parte interessada no último exercício ou ciclo
EF: Havia Evolução Favorável compromissada com parte interessada no último exercício ou ciclo </t>
        </r>
      </text>
    </comment>
    <comment ref="T6" authorId="2" shapeId="0" xr:uid="{330B4B05-4F55-41A5-90DB-EBC08B5C6385}">
      <text>
        <r>
          <rPr>
            <sz val="9"/>
            <color indexed="81"/>
            <rFont val="Tahoma"/>
            <family val="2"/>
          </rPr>
          <t xml:space="preserve">Informar o identificador do documento onde se estabeleceu esse compromiso com a parte interessada. Ex.: Diretriz, Instrução Normativa, Portaria, PE, Contrato Gestão, SLA, Princípios empresa, Política etc.
</t>
        </r>
      </text>
    </comment>
    <comment ref="U6" authorId="0" shapeId="0" xr:uid="{159BEFF7-ADB6-43C4-92B5-238ADEA42496}">
      <text>
        <r>
          <rPr>
            <sz val="8"/>
            <color indexed="81"/>
            <rFont val="Tahoma"/>
            <family val="2"/>
          </rPr>
          <t xml:space="preserve">% parcial COMPROMISSO
</t>
        </r>
      </text>
    </comment>
    <comment ref="V6" authorId="2" shapeId="0" xr:uid="{D6F7DEB9-AEB8-4870-A841-5D5C31E1C57C}">
      <text>
        <r>
          <rPr>
            <sz val="9"/>
            <color indexed="81"/>
            <rFont val="Tahoma"/>
            <family val="2"/>
          </rPr>
          <t xml:space="preserve">0: Não há meta futura apresentada
1: Há meta futura sem a justificativa para o potencial de alcance 
2: Há meta futura com potencial de alcance justificado genericamente
3: Há meta futura com potencial de alcance justificado por estudos, projeções ou avaliações
</t>
        </r>
      </text>
    </comment>
    <comment ref="W6" authorId="0" shapeId="0" xr:uid="{68E6D3EB-8E80-4588-BF5D-042EAD7C1246}">
      <text>
        <r>
          <rPr>
            <sz val="10"/>
            <color indexed="81"/>
            <rFont val="Tahoma"/>
            <family val="2"/>
          </rPr>
          <t xml:space="preserve">Informar a denominação do estudo que justifica o potencial de alcance da meta estabelecida.
Ex.: Estudo de ROI, Avliação de Investimento, Análises de especialistas.
</t>
        </r>
      </text>
    </comment>
    <comment ref="X6" authorId="0" shapeId="0" xr:uid="{D260DAF3-0C2F-4E02-8CEA-11FD7C79AA85}">
      <text>
        <r>
          <rPr>
            <sz val="8"/>
            <color indexed="81"/>
            <rFont val="Tahoma"/>
            <family val="2"/>
          </rPr>
          <t>% parcial POTENCIAL</t>
        </r>
      </text>
    </comment>
    <comment ref="Y6" authorId="0" shapeId="0" xr:uid="{FEA68532-76EA-425B-9AE7-2BE1BBB0AE97}">
      <text>
        <r>
          <rPr>
            <sz val="9"/>
            <color indexed="81"/>
            <rFont val="Tahoma"/>
            <family val="2"/>
          </rPr>
          <t>Média dos fatores aplicáveis.
É aplicável o fator COMPETITIVIDDE para resultados exclusivamente operacionais..
São aplicáveis os quatro fatores para resultados ESTRATÉGICOS, incluindo os do NEGÓCIO.</t>
        </r>
      </text>
    </comment>
    <comment ref="AA6" authorId="2" shapeId="0" xr:uid="{5215E375-1F87-4B7D-8CC6-860DD4948E5C}">
      <text>
        <r>
          <rPr>
            <sz val="9"/>
            <color indexed="81"/>
            <rFont val="Tahoma"/>
            <family val="2"/>
          </rPr>
          <t>Sentido desejado do indicador.
+: Aumentar 
=: Manter
-:  Diminuir
O sentido "Manter" é assinalado quando se deseja que o resultado se mantenha no nível de competitivide atingido,quando comparável, E atendendo Requiisito de Parte interessada, quando existir. Resultados não comparáveis ou sem RPIs não devem "manter" um nível que não se sabe se é bom ou ruim, a menos que tenha alcançado um nível de referencial de excelência teórico como zero-erro", sis-sigma ou outro.Sentido</t>
        </r>
      </text>
    </comment>
    <comment ref="AB6" authorId="2" shapeId="0" xr:uid="{F118FAA7-1638-481A-AB82-E04F8CA31E73}">
      <text>
        <r>
          <rPr>
            <sz val="9"/>
            <color indexed="81"/>
            <rFont val="Tahoma"/>
            <family val="2"/>
          </rPr>
          <t xml:space="preserve">Valor do indicador há 2 ciclos.
Um ciclo geralmente é um exercício porém podem ser considerados ciclos menores desde que compatíveis com a periodicidade do planejamento do objeto do indicador.
Inserir colunas de ciclos anteriores à esquerda se for necessário para demonstrar evolução favorável.
</t>
        </r>
      </text>
    </comment>
    <comment ref="AC6" authorId="2" shapeId="0" xr:uid="{035D5425-B0D6-4BED-9E13-870C425B3F90}">
      <text>
        <r>
          <rPr>
            <sz val="10"/>
            <color indexed="81"/>
            <rFont val="Tahoma"/>
            <family val="2"/>
          </rPr>
          <t xml:space="preserve">Valor do indicador no último ciclo.
</t>
        </r>
      </text>
    </comment>
    <comment ref="AD6" authorId="2" shapeId="0" xr:uid="{7A63F262-9B58-4523-A2AC-39180E69DD6A}">
      <text>
        <r>
          <rPr>
            <sz val="10"/>
            <color indexed="81"/>
            <rFont val="Tahoma"/>
            <family val="2"/>
          </rPr>
          <t>O Referencial Comparativo é o valor do resultado do indicador na Concorrência, em Organização congênere em mercado mais desenvolvido, em Organização de referência no tema do indicador, Médias do mercado ou do setor ou qualquer outra informação que permita avaliar se o resultado do último ciclo possui alguma competitividade.
Mesmo que o indicador não possua série histórica ele pode ser utilizado para evidenciar Competitividade em algum tema, como é o caso de resultados de pesquisas em que participam outras organziações. Nesse caso a evolução no mesmo tema pode ser demonstrada por meio de outro indicador.</t>
        </r>
      </text>
    </comment>
    <comment ref="AE6" authorId="2" shapeId="0" xr:uid="{FE3A9554-A870-4535-A5F0-4C2A603F49C0}">
      <text>
        <r>
          <rPr>
            <sz val="10"/>
            <color indexed="81"/>
            <rFont val="Tahoma"/>
            <family val="2"/>
          </rPr>
          <t xml:space="preserve">Requisito de Parte Interessada é um Valor esperado (MT) por ela ou uma Evolução favorável (EF) esperada por ela no último exercício.
</t>
        </r>
      </text>
    </comment>
    <comment ref="AF6" authorId="2" shapeId="0" xr:uid="{B58B0171-69D3-457B-A983-1D1B3CA22D7F}">
      <text>
        <r>
          <rPr>
            <sz val="9"/>
            <color indexed="81"/>
            <rFont val="Tahoma"/>
            <family val="2"/>
          </rPr>
          <t>Adicionar explicações sobre o indicador ou sua situação se necessário.</t>
        </r>
      </text>
    </comment>
    <comment ref="AG6" authorId="2" shapeId="0" xr:uid="{9A527DC3-C1B2-4AD8-A1C6-6EE2A4F9C6B1}">
      <text>
        <r>
          <rPr>
            <sz val="10"/>
            <color indexed="81"/>
            <rFont val="Tahoma"/>
            <family val="2"/>
          </rPr>
          <t>Ligar a um Processo dos Critérios de 1 a 7 se desejar.</t>
        </r>
      </text>
    </comment>
    <comment ref="A9" authorId="0" shapeId="0" xr:uid="{00000000-0006-0000-0A00-000025000000}">
      <text>
        <r>
          <rPr>
            <sz val="11"/>
            <color indexed="81"/>
            <rFont val="Tahoma"/>
            <family val="2"/>
          </rPr>
          <t>IMPORTANTE:
Linhas para informar indicador. Devem ter o valor "8" para serem consideradas na avaliação.</t>
        </r>
      </text>
    </comment>
    <comment ref="A10" authorId="0" shapeId="0" xr:uid="{4257DF82-0FDD-49CC-A95A-D00A5862B097}">
      <text>
        <r>
          <rPr>
            <sz val="11"/>
            <color indexed="81"/>
            <rFont val="Tahoma"/>
            <family val="2"/>
          </rPr>
          <t>IMPORTANTE:
Linhas para informar indicador. Devem ter o valor "8" para serem consideradas na avaliação.</t>
        </r>
      </text>
    </comment>
    <comment ref="A11" authorId="0" shapeId="0" xr:uid="{05F6FE6A-B4F2-4A1F-9EC1-29B86930A8FA}">
      <text>
        <r>
          <rPr>
            <sz val="11"/>
            <color indexed="81"/>
            <rFont val="Tahoma"/>
            <family val="2"/>
          </rPr>
          <t>IMPORTANTE:
Linhas para informar indicador. Devem ter o valor "8" para serem consideradas na avaliação.</t>
        </r>
      </text>
    </comment>
    <comment ref="A12" authorId="0" shapeId="0" xr:uid="{2B9B2295-6D73-4EF1-9C8A-ED080E199C75}">
      <text>
        <r>
          <rPr>
            <sz val="11"/>
            <color indexed="81"/>
            <rFont val="Tahoma"/>
            <family val="2"/>
          </rPr>
          <t>IMPORTANTE:
Linhas para informar indicador. Devem ter o valor "8" para serem consideradas na avaliação.</t>
        </r>
      </text>
    </comment>
    <comment ref="A13" authorId="0" shapeId="0" xr:uid="{028B1E99-3BC8-446D-8474-5FBF1416B760}">
      <text>
        <r>
          <rPr>
            <sz val="11"/>
            <color indexed="81"/>
            <rFont val="Tahoma"/>
            <family val="2"/>
          </rPr>
          <t>IMPORTANTE:
Linhas para informar indicador. Devem ter o valor "8" para serem consideradas na avaliação.</t>
        </r>
      </text>
    </comment>
    <comment ref="A14" authorId="0" shapeId="0" xr:uid="{7A3F404D-0974-4D1F-9966-ADAE0D6D6CCA}">
      <text>
        <r>
          <rPr>
            <sz val="11"/>
            <color indexed="81"/>
            <rFont val="Tahoma"/>
            <family val="2"/>
          </rPr>
          <t>IMPORTANTE:
Linhas para informar indicador. Devem ter o valor "8" para serem consideradas na avaliação.</t>
        </r>
      </text>
    </comment>
    <comment ref="A15" authorId="0" shapeId="0" xr:uid="{8C9440D4-8303-4AE3-9C19-174F98DA2867}">
      <text>
        <r>
          <rPr>
            <sz val="11"/>
            <color indexed="81"/>
            <rFont val="Tahoma"/>
            <family val="2"/>
          </rPr>
          <t>IMPORTANTE:
Linhas para informar indicador. Devem ter o valor "8" para serem consideradas na avaliação.</t>
        </r>
      </text>
    </comment>
    <comment ref="A16" authorId="0" shapeId="0" xr:uid="{3C92D1E1-6172-441F-9BC5-0D230734412D}">
      <text>
        <r>
          <rPr>
            <sz val="11"/>
            <color indexed="81"/>
            <rFont val="Tahoma"/>
            <family val="2"/>
          </rPr>
          <t>IMPORTANTE:
Linhas para informar indicador. Devem ter o valor "8" para serem consideradas na avaliação.</t>
        </r>
      </text>
    </comment>
    <comment ref="A17" authorId="0" shapeId="0" xr:uid="{1651E6F2-AF99-4F15-8E43-ABCE9FAF6A19}">
      <text>
        <r>
          <rPr>
            <sz val="11"/>
            <color indexed="81"/>
            <rFont val="Tahoma"/>
            <family val="2"/>
          </rPr>
          <t>IMPORTANTE:
Linhas para informar indicador. Devem ter o valor "8" para serem consideradas na avaliação.</t>
        </r>
      </text>
    </comment>
    <comment ref="A18" authorId="0" shapeId="0" xr:uid="{0E2E4359-B749-4459-B3AB-B16EA4E12859}">
      <text>
        <r>
          <rPr>
            <sz val="11"/>
            <color indexed="81"/>
            <rFont val="Tahoma"/>
            <family val="2"/>
          </rPr>
          <t>IMPORTANTE:
Linhas para informar indicador. Devem ter o valor "8" para serem consideradas na avaliação.</t>
        </r>
      </text>
    </comment>
    <comment ref="A19" authorId="0" shapeId="0" xr:uid="{30E5531C-7FD2-4297-B2EA-1545A41D0EF9}">
      <text>
        <r>
          <rPr>
            <sz val="11"/>
            <color indexed="81"/>
            <rFont val="Tahoma"/>
            <family val="2"/>
          </rPr>
          <t>IMPORTANTE:
Linhas para informar indicador. Devem ter o valor "8" para serem consideradas na avaliação.</t>
        </r>
      </text>
    </comment>
    <comment ref="A20" authorId="0" shapeId="0" xr:uid="{94484BC5-6E07-4201-937B-6BDF92368943}">
      <text>
        <r>
          <rPr>
            <sz val="11"/>
            <color indexed="81"/>
            <rFont val="Tahoma"/>
            <family val="2"/>
          </rPr>
          <t>IMPORTANTE:
Linhas para informar indicador. Devem ter o valor "8" para serem consideradas na avaliação.</t>
        </r>
      </text>
    </comment>
    <comment ref="A21" authorId="0" shapeId="0" xr:uid="{B90FA64F-A796-4E36-887F-ACFE6CFD2F70}">
      <text>
        <r>
          <rPr>
            <sz val="11"/>
            <color indexed="81"/>
            <rFont val="Tahoma"/>
            <family val="2"/>
          </rPr>
          <t>IMPORTANTE:
Linhas para informar indicador. Devem ter o valor "8" para serem consideradas na avaliação.</t>
        </r>
      </text>
    </comment>
    <comment ref="A22" authorId="0" shapeId="0" xr:uid="{79251116-5A9B-459D-B950-079640BD1F86}">
      <text>
        <r>
          <rPr>
            <sz val="11"/>
            <color indexed="81"/>
            <rFont val="Tahoma"/>
            <family val="2"/>
          </rPr>
          <t>IMPORTANTE:
Linhas para informar indicador. Devem ter o valor "8" para serem consideradas na avaliação.</t>
        </r>
      </text>
    </comment>
    <comment ref="A23" authorId="0" shapeId="0" xr:uid="{730117C7-7BA6-44DA-A1BF-754CEA98B615}">
      <text>
        <r>
          <rPr>
            <sz val="11"/>
            <color indexed="81"/>
            <rFont val="Tahoma"/>
            <family val="2"/>
          </rPr>
          <t>IMPORTANTE:
Linhas para informar indicador. Devem ter o valor "8" para serem consideradas na avaliação.</t>
        </r>
      </text>
    </comment>
    <comment ref="A24" authorId="0" shapeId="0" xr:uid="{C8C7C719-F858-498D-8AD7-D54C8C0C37C3}">
      <text>
        <r>
          <rPr>
            <sz val="11"/>
            <color indexed="81"/>
            <rFont val="Tahoma"/>
            <family val="2"/>
          </rPr>
          <t>IMPORTANTE:
Linhas para informar indicador. Devem ter o valor "8" para serem consideradas na avaliação.</t>
        </r>
      </text>
    </comment>
    <comment ref="A25" authorId="0" shapeId="0" xr:uid="{C9E1D5D8-22F8-47DA-B583-7BCAB6BE7FD8}">
      <text>
        <r>
          <rPr>
            <sz val="11"/>
            <color indexed="81"/>
            <rFont val="Tahoma"/>
            <family val="2"/>
          </rPr>
          <t>IMPORTANTE:
Linhas para informar indicador. Devem ter o valor "8" para serem consideradas na avaliação.</t>
        </r>
      </text>
    </comment>
    <comment ref="A26" authorId="0" shapeId="0" xr:uid="{597F201C-61CA-44B4-8726-6A5A41B60A22}">
      <text>
        <r>
          <rPr>
            <sz val="11"/>
            <color indexed="81"/>
            <rFont val="Tahoma"/>
            <family val="2"/>
          </rPr>
          <t>IMPORTANTE:
Linhas para informar indicador. Devem ter o valor "8" para serem consideradas na avaliação.</t>
        </r>
      </text>
    </comment>
    <comment ref="A27" authorId="0" shapeId="0" xr:uid="{D2341B31-5C51-40A3-A37E-51610AD0BFBA}">
      <text>
        <r>
          <rPr>
            <sz val="11"/>
            <color indexed="81"/>
            <rFont val="Tahoma"/>
            <family val="2"/>
          </rPr>
          <t>IMPORTANTE:
Linhas para informar indicador. Devem ter o valor "8" para serem consideradas na avaliação.</t>
        </r>
      </text>
    </comment>
    <comment ref="A28" authorId="0" shapeId="0" xr:uid="{5E1F04F1-E51F-4952-B11D-D5CAEAF2D91B}">
      <text>
        <r>
          <rPr>
            <sz val="11"/>
            <color indexed="81"/>
            <rFont val="Tahoma"/>
            <family val="2"/>
          </rPr>
          <t>IMPORTANTE:
Linhas para informar indicador. Devem ter o valor "8" para serem consideradas na avaliação.</t>
        </r>
      </text>
    </comment>
    <comment ref="A29" authorId="0" shapeId="0" xr:uid="{034488E4-37DB-4D20-98DC-87F077954094}">
      <text>
        <r>
          <rPr>
            <sz val="11"/>
            <color indexed="81"/>
            <rFont val="Tahoma"/>
            <family val="2"/>
          </rPr>
          <t>IMPORTANTE:
Linhas para informar indicador. Devem ter o valor "8" para serem consideradas na avaliação.</t>
        </r>
      </text>
    </comment>
    <comment ref="A30" authorId="0" shapeId="0" xr:uid="{5CE23343-4A75-4975-AB70-AD9ADD30F4A6}">
      <text>
        <r>
          <rPr>
            <sz val="11"/>
            <color indexed="81"/>
            <rFont val="Tahoma"/>
            <family val="2"/>
          </rPr>
          <t>IMPORTANTE:
Linhas para informar indicador. Devem ter o valor "8" para serem consideradas na avaliação.</t>
        </r>
      </text>
    </comment>
    <comment ref="A31" authorId="0" shapeId="0" xr:uid="{3201D153-BB8B-48E4-A227-22675F3C59C7}">
      <text>
        <r>
          <rPr>
            <sz val="11"/>
            <color indexed="81"/>
            <rFont val="Tahoma"/>
            <family val="2"/>
          </rPr>
          <t>IMPORTANTE:
Linhas para informar indicador. Devem ter o valor "8" para serem consideradas na avaliação.</t>
        </r>
      </text>
    </comment>
    <comment ref="A32" authorId="0" shapeId="0" xr:uid="{BC02C053-BE7D-44CD-93B1-2F99F087F2AC}">
      <text>
        <r>
          <rPr>
            <sz val="11"/>
            <color indexed="81"/>
            <rFont val="Tahoma"/>
            <family val="2"/>
          </rPr>
          <t>IMPORTANTE:
Linhas para informar indicador. Devem ter o valor "8" para serem consideradas na avaliação.</t>
        </r>
      </text>
    </comment>
    <comment ref="A33" authorId="0" shapeId="0" xr:uid="{F31DC202-7997-40DF-B53A-1B02BEB5D73E}">
      <text>
        <r>
          <rPr>
            <sz val="11"/>
            <color indexed="81"/>
            <rFont val="Tahoma"/>
            <family val="2"/>
          </rPr>
          <t>IMPORTANTE:
Linhas para informar indicador. Devem ter o valor "8" para serem consideradas na avaliação.</t>
        </r>
      </text>
    </comment>
    <comment ref="A34" authorId="0" shapeId="0" xr:uid="{1336C170-B32F-4C8F-91DA-CDA12835A869}">
      <text>
        <r>
          <rPr>
            <sz val="11"/>
            <color indexed="81"/>
            <rFont val="Tahoma"/>
            <family val="2"/>
          </rPr>
          <t>IMPORTANTE:
Linhas para informar indicador. Devem ter o valor "8" para serem consideradas na avaliação.</t>
        </r>
      </text>
    </comment>
    <comment ref="A35" authorId="0" shapeId="0" xr:uid="{2ADC84DA-B08A-4C04-83D2-A696B826A390}">
      <text>
        <r>
          <rPr>
            <sz val="11"/>
            <color indexed="81"/>
            <rFont val="Tahoma"/>
            <family val="2"/>
          </rPr>
          <t>IMPORTANTE:
Linhas para informar indicador. Devem ter o valor "8" para serem consideradas na avaliação.</t>
        </r>
      </text>
    </comment>
    <comment ref="A36" authorId="0" shapeId="0" xr:uid="{C8658E14-210E-4823-B06D-0A662BB0CF80}">
      <text>
        <r>
          <rPr>
            <sz val="11"/>
            <color indexed="81"/>
            <rFont val="Tahoma"/>
            <family val="2"/>
          </rPr>
          <t>IMPORTANTE:
Linhas para informar indicador. Devem ter o valor "8" para serem consideradas na avaliação.</t>
        </r>
      </text>
    </comment>
    <comment ref="A37" authorId="0" shapeId="0" xr:uid="{3221551E-3BA1-4C5A-AB25-920D00D7D867}">
      <text>
        <r>
          <rPr>
            <sz val="11"/>
            <color indexed="81"/>
            <rFont val="Tahoma"/>
            <family val="2"/>
          </rPr>
          <t>IMPORTANTE:
Linhas para informar indicador. Devem ter o valor "8" para serem consideradas na avaliação.</t>
        </r>
      </text>
    </comment>
    <comment ref="A38" authorId="0" shapeId="0" xr:uid="{5C64B9B8-1C4C-4373-A0E1-BBFC8E96AEE0}">
      <text>
        <r>
          <rPr>
            <sz val="11"/>
            <color indexed="81"/>
            <rFont val="Tahoma"/>
            <family val="2"/>
          </rPr>
          <t>IMPORTANTE:
Linhas para informar indicador. Devem ter o valor "8" para serem consideradas na avaliação.</t>
        </r>
      </text>
    </comment>
    <comment ref="A39" authorId="0" shapeId="0" xr:uid="{00000000-0006-0000-0A00-000027000000}">
      <text>
        <r>
          <rPr>
            <sz val="11"/>
            <color indexed="81"/>
            <rFont val="Tahoma"/>
            <family val="2"/>
          </rPr>
          <t>IMPORTANTE:
Linhas para informar indicador. Devem ter o valor "8" para serem consideradas na avaliação.</t>
        </r>
      </text>
    </comment>
    <comment ref="A40" authorId="0" shapeId="0" xr:uid="{00000000-0006-0000-0A00-000028000000}">
      <text>
        <r>
          <rPr>
            <sz val="11"/>
            <color indexed="81"/>
            <rFont val="Tahoma"/>
            <family val="2"/>
          </rPr>
          <t>IMPORTANTE:
Linhas para informar indicador. Devem ter o valor "8" para serem consideradas na avaliação.</t>
        </r>
      </text>
    </comment>
    <comment ref="A41" authorId="0" shapeId="0" xr:uid="{00000000-0006-0000-0A00-000029000000}">
      <text>
        <r>
          <rPr>
            <sz val="11"/>
            <color indexed="81"/>
            <rFont val="Tahoma"/>
            <family val="2"/>
          </rPr>
          <t>IMPORTANTE:
Linhas para informar indicador. Devem ter o valor "8" para serem consideradas na avaliação.</t>
        </r>
      </text>
    </comment>
    <comment ref="A42" authorId="0" shapeId="0" xr:uid="{00000000-0006-0000-0A00-00002A000000}">
      <text>
        <r>
          <rPr>
            <sz val="11"/>
            <color indexed="81"/>
            <rFont val="Tahoma"/>
            <family val="2"/>
          </rPr>
          <t>IMPORTANTE:
Linhas para informar indicador. Devem ter o valor "8" para serem consideradas na avaliação.</t>
        </r>
      </text>
    </comment>
    <comment ref="A43" authorId="0" shapeId="0" xr:uid="{00000000-0006-0000-0A00-00002B000000}">
      <text>
        <r>
          <rPr>
            <sz val="11"/>
            <color indexed="81"/>
            <rFont val="Tahoma"/>
            <family val="2"/>
          </rPr>
          <t>IMPORTANTE:
Linhas para informar indicador. Devem ter o valor "8" para serem consideradas na avaliação.</t>
        </r>
      </text>
    </comment>
    <comment ref="A44" authorId="0" shapeId="0" xr:uid="{00000000-0006-0000-0A00-00002C000000}">
      <text>
        <r>
          <rPr>
            <sz val="11"/>
            <color indexed="81"/>
            <rFont val="Tahoma"/>
            <family val="2"/>
          </rPr>
          <t>IMPORTANTE:
Linhas para informar indicador. Devem ter o valor "8" para serem consideradas na avaliação.</t>
        </r>
      </text>
    </comment>
    <comment ref="A45" authorId="0" shapeId="0" xr:uid="{00000000-0006-0000-0A00-00002D000000}">
      <text>
        <r>
          <rPr>
            <sz val="11"/>
            <color indexed="81"/>
            <rFont val="Tahoma"/>
            <family val="2"/>
          </rPr>
          <t>IMPORTANTE:
Linhas para informar indicador. Devem ter o valor "8" para serem consideradas na avaliação.</t>
        </r>
      </text>
    </comment>
    <comment ref="A46" authorId="0" shapeId="0" xr:uid="{00000000-0006-0000-0A00-00002E000000}">
      <text>
        <r>
          <rPr>
            <sz val="11"/>
            <color indexed="81"/>
            <rFont val="Tahoma"/>
            <family val="2"/>
          </rPr>
          <t>IMPORTANTE:
Linhas para informar indicador. Devem ter o valor "8" para serem consideradas na avaliação.</t>
        </r>
      </text>
    </comment>
    <comment ref="C49" authorId="0" shapeId="0" xr:uid="{00000000-0006-0000-0A00-00002F000000}">
      <text>
        <r>
          <rPr>
            <sz val="10"/>
            <color indexed="81"/>
            <rFont val="Tahoma"/>
            <family val="2"/>
          </rPr>
          <t xml:space="preserve">O cálculo da nota média do Item (alínea) pondera os resultados operacionais com peso 30%. Os resultados estratégicos são ponderados com peso 70%, para Níveis B e I, e 60% com bônus de 10 p.p.  para Níveis II e III. O bônus, no Nível II, para inteirar peso 100%, é determinado pela existência de ao menos um resultado estratégico em patamar de liderança no Item.  No nível III, para inteirar 100%, 5 p.p., são determinados da mesma forma que no Nível II e 5 p.p., pela existência de um resultado estratégico em patamar de excelência mundial ou “zero erro” no Item. 
</t>
        </r>
      </text>
    </comment>
    <comment ref="B54" authorId="0" shapeId="0" xr:uid="{00000000-0006-0000-0A00-000030000000}">
      <text>
        <r>
          <rPr>
            <sz val="9"/>
            <color indexed="81"/>
            <rFont val="Tahoma"/>
            <family val="2"/>
          </rPr>
          <t>Inserir linhas se necessário
PF Ponto Forte
OM Oportunidade para Melhoria</t>
        </r>
      </text>
    </comment>
    <comment ref="B55" authorId="0" shapeId="0" xr:uid="{00000000-0006-0000-0A00-000031000000}">
      <text>
        <r>
          <rPr>
            <sz val="9"/>
            <color indexed="81"/>
            <rFont val="Tahoma"/>
            <family val="2"/>
          </rPr>
          <t>Inserir linhas se necessário
PF Ponto Forte
OM Oportunidade para Melhoria</t>
        </r>
      </text>
    </comment>
    <comment ref="B56" authorId="0" shapeId="0" xr:uid="{00000000-0006-0000-0A00-000032000000}">
      <text>
        <r>
          <rPr>
            <sz val="9"/>
            <color indexed="81"/>
            <rFont val="Tahoma"/>
            <family val="2"/>
          </rPr>
          <t>Inserir linhas se necessário
PF Ponto Forte
OM Oportunidade para Melhoria</t>
        </r>
      </text>
    </comment>
    <comment ref="B57" authorId="0" shapeId="0" xr:uid="{00000000-0006-0000-0A00-000033000000}">
      <text>
        <r>
          <rPr>
            <sz val="9"/>
            <color indexed="81"/>
            <rFont val="Tahoma"/>
            <family val="2"/>
          </rPr>
          <t>Inserir linhas se necessário
PF Ponto Forte
OM Oportunidade para Melhoria</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Xauf</author>
  </authors>
  <commentList>
    <comment ref="E1" authorId="0" shapeId="0" xr:uid="{09C24DFB-015E-4C30-AD6D-63F2184EAC7D}">
      <text>
        <r>
          <rPr>
            <sz val="10"/>
            <color indexed="81"/>
            <rFont val="Arial"/>
            <family val="2"/>
          </rPr>
          <t>Ao inserir linhas, depois de desproteger (Menu Revisão/Desproteger) com essa senha, copie a linha existente com as fórmulas, antes de informar os dados do indicador. A coluna 'A' deve valer '8' para o indicador da linha ser considerado.
Para reproteger (Menu Revisão/Proteger) use a mesma senha '/'  para não perder a garantia.</t>
        </r>
      </text>
    </comment>
    <comment ref="D2" authorId="1" shapeId="0" xr:uid="{D3E5AFA5-0F92-46F5-ABB7-7848249B795E}">
      <text>
        <r>
          <rPr>
            <sz val="9"/>
            <color indexed="81"/>
            <rFont val="Segoe UI"/>
            <family val="2"/>
          </rPr>
          <t>Os indicadores relativos a clientes visam a permitir a avaliação de:
Fornecimento de produtos e relacionamento com os clientes. Ex.: satisfação dos clientes, reclamações de clientes, fidelidade de clientes, recompra, indicações, devolução de clientes, cancelamentos de contratos, indenizações ou interrupção de pagamentos por problemas de qualidade e outros indicadores.
Desempenho no mercado. Ex.: participação no mercado, crescimento no mercado, cobertura de mercado, imagem no mercado, entrada no mercado, investimentos em publicidade e outros indicadores.</t>
        </r>
      </text>
    </comment>
    <comment ref="G3" authorId="2" shapeId="0" xr:uid="{FE937BAB-2DDE-4A59-B204-E77431BF27DF}">
      <text>
        <r>
          <rPr>
            <sz val="9"/>
            <color indexed="81"/>
            <rFont val="Tahoma"/>
            <family val="2"/>
          </rPr>
          <t xml:space="preserve">Quatro fatores que qualificam os resultados são avaliados nos graus em que se encontram, para cada indicador de resultado de cada perspectiva ou Item de resultados. 
Cada fator ganha um grau que representará uma nota percentual: 0=0%, 1=30%, 2=60% e 3=100%, associada a um conceito descrito. A nota percentual de um resultado será a média das notas dos fatores. Resultados omitidos são considerados como nota zero, influenciando a média para baixo. 
O cálculo da nota do Item pondera os resultados operacionais com peso 30%. Os resultados do negócio e estratégicos são ponderados com peso 70%, para Níveis B e I, e com peso 60% mais possível acréscimo de 10 p.p.  para Níveis II e III. O acréscimo, no Nível II, para inteirar peso 100%, é determinado pela existência de ao menos um resultado estratégico em patamar de liderança  no Item, para resultado estratégico.  No Nível III, para inteirar 100%, 5 p.p. de acréscimo são determinados da mesma forma que no Nível II e 5 p.p. de acréscimo pela existência de um resultado em patamar de excelência  mundial, “zero erro” ou equivalente, para resultado estratégico. 
A pontuação do Item será a sua nota multiplicada pela pontuação máxima ou peso, determinado no “Quadro de pontuações máximas". 
</t>
        </r>
      </text>
    </comment>
    <comment ref="A4" authorId="0" shapeId="0" xr:uid="{00000000-0006-0000-0B00-000002000000}">
      <text>
        <r>
          <rPr>
            <sz val="11"/>
            <color indexed="81"/>
            <rFont val="Tahoma"/>
            <family val="2"/>
          </rPr>
          <t>IMPORTANTE:
Linhas para informar indicador. Devem ter o valor "8" para serem consideradas na totalização por Fator.</t>
        </r>
      </text>
    </comment>
    <comment ref="B4" authorId="0" shapeId="0" xr:uid="{00000000-0006-0000-0B00-000003000000}">
      <text>
        <r>
          <rPr>
            <b/>
            <sz val="10"/>
            <color indexed="81"/>
            <rFont val="Tahoma"/>
            <family val="2"/>
          </rPr>
          <t>BARRA DE PROGRESSO DO ITEM
Calculado com base nos fatores exigíveis para o Tipo de indicador.</t>
        </r>
      </text>
    </comment>
    <comment ref="G4" authorId="2" shapeId="0" xr:uid="{35073B3C-7E15-4E41-B4FD-07346C47A22F}">
      <text>
        <r>
          <rPr>
            <sz val="10"/>
            <color indexed="81"/>
            <rFont val="Tahoma"/>
            <family val="2"/>
          </rPr>
          <t xml:space="preserve">Refere-se à demonstração de melhoria do desempenho ou estabilização  em bom nível. 
</t>
        </r>
      </text>
    </comment>
    <comment ref="J4" authorId="2" shapeId="0" xr:uid="{E773FCF0-1235-4B24-883C-3378455B025F}">
      <text>
        <r>
          <rPr>
            <sz val="10"/>
            <color indexed="81"/>
            <rFont val="Tahoma"/>
            <family val="2"/>
          </rPr>
          <t xml:space="preserve">Refere-se à demonstração, no último ciclo ou exercício, de níveis de desempenho equivalentes ou superiores a referenciais comparativos pertinentes para o resultado do negócio (N) ou estratégico (E) comparável , havendo bonificação no Item para Níveis II ou III, quando houver resultado em nível de liderança ou de excelência.   
</t>
        </r>
      </text>
    </comment>
    <comment ref="P4" authorId="2" shapeId="0" xr:uid="{2F715BE1-1336-45C5-B911-508AA5AFD134}">
      <text>
        <r>
          <rPr>
            <sz val="10"/>
            <color indexed="81"/>
            <rFont val="Tahoma"/>
            <family val="2"/>
          </rPr>
          <t>Refere-se à demonstração, pelo menos no último ciclo ou exercício, de cumprimento ou superação de nível de desempenho ou de melhoria  esperada, associada a requisito de parte interessada, para resultado do negócio (N) ou estratégico (E), que deve expressar esse requisito.</t>
        </r>
      </text>
    </comment>
    <comment ref="V4" authorId="0" shapeId="0" xr:uid="{2D43FC2A-CFB4-463C-B0CD-88196A30B086}">
      <text>
        <r>
          <rPr>
            <sz val="10"/>
            <color indexed="81"/>
            <rFont val="Tahoma"/>
            <family val="2"/>
          </rPr>
          <t>Refere-se ao potencial de alcance de metas futuras para os resultados do negócio (N) ou estratégicos (E), justificado por meio de estudos, projeções ou avaliações realizadas pela organização.</t>
        </r>
      </text>
    </comment>
    <comment ref="C6" authorId="2" shapeId="0" xr:uid="{00000000-0006-0000-0B00-000008000000}">
      <text>
        <r>
          <rPr>
            <sz val="10"/>
            <color indexed="81"/>
            <rFont val="Tahoma"/>
            <family val="2"/>
          </rPr>
          <t>Uso livre. Opcionalmente, informar nesta coluna a área  responsável.</t>
        </r>
      </text>
    </comment>
    <comment ref="D6" authorId="2" shapeId="0" xr:uid="{00000000-0006-0000-0B00-000009000000}">
      <text>
        <r>
          <rPr>
            <sz val="10"/>
            <color indexed="81"/>
            <rFont val="Tahoma"/>
            <family val="2"/>
          </rPr>
          <t>Informar nesta coluna o nome dos indicadores de desempenho (KPIs - key performance indicators) ou fatos, que sejam  RELEVANTES para demonstrar o desempenho no Item, em um ou mais fatores - Evolução, Competitividade, Compromisso OU Potencial. 
Se existir informação recuperável para compor o indicador nesta "view" MEGSA ESG e for possível avaliar qualquer fator, registre o nome e depois avalie-o. Exemplo: a organização  que vem investindo para reduzir o nível de riscos empresariais e tem certeza que ele vem reduzindo, poderia cria o indicador "Nível de risco" como existente, avaliando-o de acordo (mais tarde pode-se obter o quantitativo).  
Se houver fato relevante (premiações, certificações, pesquisas independentes, concorrências ou outros) que demonstrem deempenho ESTRATÉGICO esse "indicador" pode ser incluído. Ex.: A empresa ganhou o prêmio de melhor ESG do setor no País entre 20 candidatas. Indicador; Prêmio ESG XXXX. Tipo "E", "Resultado é comparável? "S", É Competitivo? "S", É Líder? "S", É Ref. Excel. (mundial)? "N" (se for certificação Mundial de poucos "S"). Expressa compromisso com PI? avalaiar de acordo.
Não é necessário informar os resultados dos indicadores nas colunas AA em diante, o que servirá apenas para registro e não é usado no cálculo.</t>
        </r>
      </text>
    </comment>
    <comment ref="E6" authorId="2" shapeId="0" xr:uid="{00000000-0006-0000-0B00-00000A000000}">
      <text>
        <r>
          <rPr>
            <sz val="10"/>
            <color indexed="81"/>
            <rFont val="Tahoma"/>
            <family val="2"/>
          </rPr>
          <t xml:space="preserve">"E": indicador Estratégico. Serve para avaliar o êxito de alguma estratégia, direta ou indiretamente.
"N": indicador estratégico do Negócio. Serve para avaliar a missão, visão de futuro ou objetivo global da organização.
"O" ou qq outra coisa: Operacional
Permitida a combinação NE/EN, NO/ON. Nesse caso prevalece N ou E para avaliar o fator Competitividade, Compromisso e Potencial. 
</t>
        </r>
      </text>
    </comment>
    <comment ref="G6" authorId="2" shapeId="0" xr:uid="{8C3CBD15-57ED-41DD-842C-7FC5D470EC6D}">
      <text>
        <r>
          <rPr>
            <sz val="9"/>
            <color indexed="81"/>
            <rFont val="Tahoma"/>
            <family val="2"/>
          </rPr>
          <t>Informar "S" se o indicador existir e for relevante para avaliar evolução.
Se o indicador não existir, mas deveria, deixar esta coluna e dos demais fatores em branco. O algoritmo assumirá evolução como "desconhecida".</t>
        </r>
        <r>
          <rPr>
            <u/>
            <sz val="9"/>
            <color indexed="81"/>
            <rFont val="Tahoma"/>
            <family val="2"/>
          </rPr>
          <t xml:space="preserve">
</t>
        </r>
        <r>
          <rPr>
            <sz val="9"/>
            <color indexed="81"/>
            <rFont val="Tahoma"/>
            <family val="2"/>
          </rPr>
          <t xml:space="preserve">Se o indicador for OPERACIONAL de algo NOVO (novo produto, processo) e não for possível avaliar a evolução não informar esse indicador. 
Se o indicador for ESTRATÉGICO, incluindo do NEGÓCIO, de algo NOVO (novo produto, processo ou estratégia) usar "N" nesta coluna e avaliar, quando  possível, os fatores competitividade e compromisso e, obrigatoriamente, o fator potencial.
</t>
        </r>
      </text>
    </comment>
    <comment ref="H6" authorId="2" shapeId="0" xr:uid="{2D21AE03-F61D-466D-A785-5DF367F551E0}">
      <text>
        <r>
          <rPr>
            <sz val="9"/>
            <color indexed="81"/>
            <rFont val="Tahoma"/>
            <family val="2"/>
          </rPr>
          <t xml:space="preserve">0: Evolução desconhecida ou o resultado é em variável irrelevante
0: Evolução desconhecida  ou o resultado é em variável irrelevante
1: Evolução desfavorável 
2: Houve evolução para melhor ou manteve-se estável em nível aceitável 
3: Houve evolução significativa  para melhor ou alcançou nível de liderança ou de excelência
</t>
        </r>
      </text>
    </comment>
    <comment ref="I6" authorId="0" shapeId="0" xr:uid="{78A93208-34D1-40C4-9019-E1E13C99B4CC}">
      <text>
        <r>
          <rPr>
            <sz val="9"/>
            <color indexed="81"/>
            <rFont val="Tahoma"/>
            <family val="2"/>
          </rPr>
          <t>% parcial EVOLUÇÃO</t>
        </r>
      </text>
    </comment>
    <comment ref="J6" authorId="2" shapeId="0" xr:uid="{5579A09C-8BBF-41D9-B59A-208608E9200E}">
      <text>
        <r>
          <rPr>
            <sz val="10"/>
            <color indexed="81"/>
            <rFont val="Tahoma"/>
            <family val="2"/>
          </rPr>
          <t>Para indicador do NEGÓCIO ou ESTRATÉGICO informar "S" se o resultado for COMPARÁVEL para avaliar a competitividade (mesmo que não tenha sido comparado ainda) com:
- concorrência, 
- organização de referência no tema do indicador
- organização congênere em mercado mais exigente ou mais desenvolvido
- média ou índices médios relevantes do setor ou no mercado
- referencial teórico para assegurar competitividade 
- parâmetro regulamentar de mercados regulados
Se for "N", pular para o fator Compromisso
Indicadores Operacionais podem ser comparados mas não são considerados na avaliação do fator Competitividade. Se a comparação foi informada para demonstrar estabilização em nível aceitável as colunas "Competitividade" não precisam ser preenchidas.</t>
        </r>
      </text>
    </comment>
    <comment ref="K6" authorId="2" shapeId="0" xr:uid="{44B80C01-947A-4B48-A353-8E976D10E852}">
      <text>
        <r>
          <rPr>
            <sz val="9"/>
            <color indexed="81"/>
            <rFont val="Tahoma"/>
            <family val="2"/>
          </rPr>
          <t xml:space="preserve">0: Competitividade desconhecida por ausência de comparação com referencial comparativo pertinente 
1: Não é competitivo
2: Melhor ou igual a uma média relevante 
3: Melhor ou igual a concorrência, a organização que é referência  no tema ou a uma organização congênere em mercado mais desenvolvido 
</t>
        </r>
      </text>
    </comment>
    <comment ref="L6" authorId="2" shapeId="0" xr:uid="{42670CA9-0643-4C1D-864D-360C9BDB521D}">
      <text>
        <r>
          <rPr>
            <sz val="9"/>
            <color indexed="81"/>
            <rFont val="Tahoma"/>
            <family val="2"/>
          </rPr>
          <t>Informar o nome do referencial comparativo. 
Ex.: nome da empresa concorrente, de refererência no tema ou congênere em mercado mais desenvolvido; nome da média do setor ou mercado; nome do índice médio de mercado - IGPM, IPCA, CDI -, nome do parametro regulamentar (que tb pode expressar simultaneamente requisito de parte interessada)</t>
        </r>
      </text>
    </comment>
    <comment ref="M6" authorId="2" shapeId="0" xr:uid="{DE3F6722-55C3-424D-8B99-CD6F14288B45}">
      <text>
        <r>
          <rPr>
            <sz val="9"/>
            <color indexed="81"/>
            <rFont val="Tahoma"/>
            <family val="2"/>
          </rPr>
          <t>Avaliar só se for Competitivo.
Informe "S" se estiver à frente ou entre outros líderes nesse resultado.
Se for "N" ou NS, não precisa continuar avaliando o fator Competitividade</t>
        </r>
      </text>
    </comment>
    <comment ref="N6" authorId="2" shapeId="0" xr:uid="{ED0F2400-A94D-4935-B86D-5DE6AF7B0B9A}">
      <text>
        <r>
          <rPr>
            <sz val="9"/>
            <color indexed="81"/>
            <rFont val="Tahoma"/>
            <family val="2"/>
          </rPr>
          <t xml:space="preserve">Avaliar só se for Competitivo.
Informar "S" se estiver entre os melhores do mundo nesse resultado (4o. quartil) ou se estiver em nível de Referencial Teórico de Excelência, por exemplo: "Zero erro", "6-sigma".
100% não é Referencial Teórico de Excelência se o percentual for calculado sobre valor total não absoluto.  </t>
        </r>
      </text>
    </comment>
    <comment ref="O6" authorId="0" shapeId="0" xr:uid="{7F32BACC-A818-43EA-A60C-45A1F67AF154}">
      <text>
        <r>
          <rPr>
            <sz val="8"/>
            <color indexed="81"/>
            <rFont val="Tahoma"/>
            <family val="2"/>
          </rPr>
          <t>% parcial COMPETITIVIDADE</t>
        </r>
      </text>
    </comment>
    <comment ref="P6" authorId="2" shapeId="0" xr:uid="{DF406A9D-416E-4C73-89B5-CD49A47DD4BA}">
      <text>
        <r>
          <rPr>
            <sz val="9"/>
            <color indexed="81"/>
            <rFont val="Tahoma"/>
            <family val="2"/>
          </rPr>
          <t>Para indicador do NEGÓCIO ou ESTRATÈGICO informar "S" se havia Requisito de Parte Interessada (RPI) (nível ou melhoria esperada) para esse resultado, no último ciclo ou exercício.
Se for "N" ou "NS" não precisa continuar avaliando o fator Compromisso.
Indicadores Operacionais podem ter compromissos mas não são considerados na avaliação do fator Compromisso. Se o compromisso foi informado para demonstrar estabilização em nível aceitável as colunas "Compromisso" não precisam ser preenchidas.</t>
        </r>
      </text>
    </comment>
    <comment ref="Q6" authorId="2" shapeId="0" xr:uid="{FD536F4D-F34D-4838-A44A-BE99400DE468}">
      <text>
        <r>
          <rPr>
            <sz val="9"/>
            <color indexed="81"/>
            <rFont val="Tahoma"/>
            <family val="2"/>
          </rPr>
          <t xml:space="preserve">0: Compromisso inexistente onde deveria haver
1: Compromisso não cumprido 
2: Compromisso não cumprido, em razão de fatores externos justificados, ou praticamente  cumprido
3: Compromisso cumprido ou superado
</t>
        </r>
      </text>
    </comment>
    <comment ref="R6" authorId="2" shapeId="0" xr:uid="{D4FBF011-9988-4EEB-8999-022ABDC49160}">
      <text>
        <r>
          <rPr>
            <sz val="10"/>
            <color indexed="81"/>
            <rFont val="Tahoma"/>
            <family val="2"/>
          </rPr>
          <t>Informar o nome ou sigla que identifica a(s) parte(s)  interessada(s) no resultado.</t>
        </r>
      </text>
    </comment>
    <comment ref="S6" authorId="2" shapeId="0" xr:uid="{5CDDD78B-1D25-44B9-B71B-53B95DFAF3E8}">
      <text>
        <r>
          <rPr>
            <sz val="10"/>
            <color indexed="81"/>
            <rFont val="Tahoma"/>
            <family val="2"/>
          </rPr>
          <t xml:space="preserve">MT: Havia Meta compromissada com a parte interessada no último exercício ou ciclo
EF: Havia Evolução Favorável compromissada com parte interessada no último exercício ou ciclo </t>
        </r>
      </text>
    </comment>
    <comment ref="T6" authorId="2" shapeId="0" xr:uid="{B1C95FDC-D4A1-444E-BC7A-3647615BA967}">
      <text>
        <r>
          <rPr>
            <sz val="9"/>
            <color indexed="81"/>
            <rFont val="Tahoma"/>
            <family val="2"/>
          </rPr>
          <t xml:space="preserve">Informar o identificador do documento onde se estabeleceu esse compromiso com a parte interessada. Ex.: Diretriz, Instrução Normativa, Portaria, PE, Contrato Gestão, SLA, Princípios empresa, Política etc.
</t>
        </r>
      </text>
    </comment>
    <comment ref="U6" authorId="0" shapeId="0" xr:uid="{B97FEACF-E0B0-411A-A64A-28B899256662}">
      <text>
        <r>
          <rPr>
            <sz val="8"/>
            <color indexed="81"/>
            <rFont val="Tahoma"/>
            <family val="2"/>
          </rPr>
          <t xml:space="preserve">% parcial COMPROMISSO
</t>
        </r>
      </text>
    </comment>
    <comment ref="V6" authorId="2" shapeId="0" xr:uid="{2DD63222-5746-4940-978F-948829620D39}">
      <text>
        <r>
          <rPr>
            <sz val="9"/>
            <color indexed="81"/>
            <rFont val="Tahoma"/>
            <family val="2"/>
          </rPr>
          <t xml:space="preserve">0: Não há meta futura apresentada
1: Há meta futura sem a justificativa para o potencial de alcance 
2: Há meta futura com potencial de alcance justificado genericamente
3: Há meta futura com potencial de alcance justificado por estudos, projeções ou avaliações
</t>
        </r>
      </text>
    </comment>
    <comment ref="W6" authorId="0" shapeId="0" xr:uid="{07977512-A0A7-46AB-9CCB-13002DACB350}">
      <text>
        <r>
          <rPr>
            <sz val="10"/>
            <color indexed="81"/>
            <rFont val="Tahoma"/>
            <family val="2"/>
          </rPr>
          <t xml:space="preserve">Informar a denominação do estudo que justifica o potencial de alcance da meta estabelecida.
Ex.: Estudo de ROI, Avliação de Investimento, Análises de especialistas.
</t>
        </r>
      </text>
    </comment>
    <comment ref="X6" authorId="0" shapeId="0" xr:uid="{1EBF9B6D-480A-4B74-A701-B251B464A103}">
      <text>
        <r>
          <rPr>
            <sz val="8"/>
            <color indexed="81"/>
            <rFont val="Tahoma"/>
            <family val="2"/>
          </rPr>
          <t>% parcial POTENCIAL</t>
        </r>
      </text>
    </comment>
    <comment ref="Y6" authorId="0" shapeId="0" xr:uid="{A566C915-E546-48D9-8055-5320FC85D77A}">
      <text>
        <r>
          <rPr>
            <sz val="9"/>
            <color indexed="81"/>
            <rFont val="Tahoma"/>
            <family val="2"/>
          </rPr>
          <t>Média dos fatores aplicáveis.
É aplicável o fator COMPETITIVIDDE para resultados exclusivamente operacionais..
São aplicáveis os quatro fatores para resultados ESTRATÉGICOS, incluindo os do NEGÓCIO.</t>
        </r>
      </text>
    </comment>
    <comment ref="AA6" authorId="2" shapeId="0" xr:uid="{08B1A364-22B2-4867-ACFC-89B2354D1DD2}">
      <text>
        <r>
          <rPr>
            <sz val="9"/>
            <color indexed="81"/>
            <rFont val="Tahoma"/>
            <family val="2"/>
          </rPr>
          <t>Sentido desejado do indicador.
+: Aumentar 
=: Manter
-:  Diminuir
O sentido "Manter" é assinalado quando se deseja que o resultado se mantenha no nível de competitivide atingido,quando comparável, E atendendo Requiisito de Parte interessada, quando existir. Resultados não comparáveis ou sem RPIs não devem "manter" um nível que não se sabe se é bom ou ruim, a menos que tenha alcançado um nível de referencial de excelência teórico como zero-erro", sis-sigma ou outro.Sentido</t>
        </r>
      </text>
    </comment>
    <comment ref="AB6" authorId="2" shapeId="0" xr:uid="{54EBD140-C813-409D-8824-898F39768526}">
      <text>
        <r>
          <rPr>
            <sz val="9"/>
            <color indexed="81"/>
            <rFont val="Tahoma"/>
            <family val="2"/>
          </rPr>
          <t xml:space="preserve">Valor do indicador há 2 ciclos.
Um ciclo geralmente é um exercício porém podem ser considerados ciclos menores desde que compatíveis com a periodicidade do planejamento do objeto do indicador.
Inserir colunas de ciclos anteriores à esquerda se for necessário para demonstrar evolução favorável.
</t>
        </r>
      </text>
    </comment>
    <comment ref="AC6" authorId="2" shapeId="0" xr:uid="{5300BE41-6231-456D-ADAD-9E2F4928D937}">
      <text>
        <r>
          <rPr>
            <sz val="10"/>
            <color indexed="81"/>
            <rFont val="Tahoma"/>
            <family val="2"/>
          </rPr>
          <t xml:space="preserve">Valor do indicador no último ciclo.
</t>
        </r>
      </text>
    </comment>
    <comment ref="AD6" authorId="2" shapeId="0" xr:uid="{302C063A-8859-439B-BCE6-B1420B003C3A}">
      <text>
        <r>
          <rPr>
            <sz val="10"/>
            <color indexed="81"/>
            <rFont val="Tahoma"/>
            <family val="2"/>
          </rPr>
          <t>O Referencial Comparativo é o valor do resultado do indicador na Concorrência, em Organização congênere em mercado mais desenvolvido, em Organização de referência no tema do indicador, Médias do mercado ou do setor ou qualquer outra informação que permita avaliar se o resultado do último ciclo possui alguma competitividade.
Mesmo que o indicador não possua série histórica ele pode ser utilizado para evidenciar Competitividade em algum tema, como é o caso de resultados de pesquisas em que participam outras organziações. Nesse caso a evolução no mesmo tema pode ser demonstrada por meio de outro indicador.</t>
        </r>
      </text>
    </comment>
    <comment ref="AE6" authorId="2" shapeId="0" xr:uid="{D74A7A11-1783-42DB-B7BA-DAC774953B77}">
      <text>
        <r>
          <rPr>
            <sz val="10"/>
            <color indexed="81"/>
            <rFont val="Tahoma"/>
            <family val="2"/>
          </rPr>
          <t xml:space="preserve">Requisito de Parte Interessada é um Valor esperado (MT) por ela ou uma Evolução favorável (EF) esperada por ela no último exercício.
</t>
        </r>
      </text>
    </comment>
    <comment ref="AF6" authorId="2" shapeId="0" xr:uid="{5E8B23F7-4710-48A7-94B6-ECFCF81734C1}">
      <text>
        <r>
          <rPr>
            <sz val="9"/>
            <color indexed="81"/>
            <rFont val="Tahoma"/>
            <family val="2"/>
          </rPr>
          <t>Adicionar explicações sobre o indicador ou sua situação se necessário.</t>
        </r>
      </text>
    </comment>
    <comment ref="AG6" authorId="2" shapeId="0" xr:uid="{E4B5C171-348E-449A-8793-8003DB7DCB78}">
      <text>
        <r>
          <rPr>
            <sz val="10"/>
            <color indexed="81"/>
            <rFont val="Tahoma"/>
            <family val="2"/>
          </rPr>
          <t>Ligar a um Processo dos Critérios de 1 a 7 se desejar.</t>
        </r>
      </text>
    </comment>
    <comment ref="A9" authorId="0" shapeId="0" xr:uid="{00000000-0006-0000-0B00-000025000000}">
      <text>
        <r>
          <rPr>
            <sz val="11"/>
            <color indexed="81"/>
            <rFont val="Tahoma"/>
            <family val="2"/>
          </rPr>
          <t>IMPORTANTE:
Linhas para informar indicador. Devem ter o valor "8" para serem consideradas na avaliação.</t>
        </r>
      </text>
    </comment>
    <comment ref="A10" authorId="0" shapeId="0" xr:uid="{B502036E-4A26-4B55-A32A-4056E41B13C7}">
      <text>
        <r>
          <rPr>
            <sz val="11"/>
            <color indexed="81"/>
            <rFont val="Tahoma"/>
            <family val="2"/>
          </rPr>
          <t>IMPORTANTE:
Linhas para informar indicador. Devem ter o valor "8" para serem consideradas na avaliação.</t>
        </r>
      </text>
    </comment>
    <comment ref="A11" authorId="0" shapeId="0" xr:uid="{DD8F23FF-2D83-48A6-AF88-97215DA1FE56}">
      <text>
        <r>
          <rPr>
            <sz val="11"/>
            <color indexed="81"/>
            <rFont val="Tahoma"/>
            <family val="2"/>
          </rPr>
          <t>IMPORTANTE:
Linhas para informar indicador. Devem ter o valor "8" para serem consideradas na avaliação.</t>
        </r>
      </text>
    </comment>
    <comment ref="A12" authorId="0" shapeId="0" xr:uid="{73502E9E-E934-4110-B2A6-080145C79B6C}">
      <text>
        <r>
          <rPr>
            <sz val="11"/>
            <color indexed="81"/>
            <rFont val="Tahoma"/>
            <family val="2"/>
          </rPr>
          <t>IMPORTANTE:
Linhas para informar indicador. Devem ter o valor "8" para serem consideradas na avaliação.</t>
        </r>
      </text>
    </comment>
    <comment ref="A13" authorId="0" shapeId="0" xr:uid="{91536A7D-84E9-4C8E-81F3-E6DAF3BC7F66}">
      <text>
        <r>
          <rPr>
            <sz val="11"/>
            <color indexed="81"/>
            <rFont val="Tahoma"/>
            <family val="2"/>
          </rPr>
          <t>IMPORTANTE:
Linhas para informar indicador. Devem ter o valor "8" para serem consideradas na avaliação.</t>
        </r>
      </text>
    </comment>
    <comment ref="A14" authorId="0" shapeId="0" xr:uid="{188CD464-8367-412D-80D3-EDEB3D09A3AA}">
      <text>
        <r>
          <rPr>
            <sz val="11"/>
            <color indexed="81"/>
            <rFont val="Tahoma"/>
            <family val="2"/>
          </rPr>
          <t>IMPORTANTE:
Linhas para informar indicador. Devem ter o valor "8" para serem consideradas na avaliação.</t>
        </r>
      </text>
    </comment>
    <comment ref="A15" authorId="0" shapeId="0" xr:uid="{279558BC-35F3-4D5A-AEC0-C7AFEEE0B994}">
      <text>
        <r>
          <rPr>
            <sz val="11"/>
            <color indexed="81"/>
            <rFont val="Tahoma"/>
            <family val="2"/>
          </rPr>
          <t>IMPORTANTE:
Linhas para informar indicador. Devem ter o valor "8" para serem consideradas na avaliação.</t>
        </r>
      </text>
    </comment>
    <comment ref="A16" authorId="0" shapeId="0" xr:uid="{C1022F40-DC5C-456F-96F8-95CE4E79527A}">
      <text>
        <r>
          <rPr>
            <sz val="11"/>
            <color indexed="81"/>
            <rFont val="Tahoma"/>
            <family val="2"/>
          </rPr>
          <t>IMPORTANTE:
Linhas para informar indicador. Devem ter o valor "8" para serem consideradas na avaliação.</t>
        </r>
      </text>
    </comment>
    <comment ref="A17" authorId="0" shapeId="0" xr:uid="{9DCD3AFD-77BB-4EAD-B335-9084886F9CF2}">
      <text>
        <r>
          <rPr>
            <sz val="11"/>
            <color indexed="81"/>
            <rFont val="Tahoma"/>
            <family val="2"/>
          </rPr>
          <t>IMPORTANTE:
Linhas para informar indicador. Devem ter o valor "8" para serem consideradas na avaliação.</t>
        </r>
      </text>
    </comment>
    <comment ref="A18" authorId="0" shapeId="0" xr:uid="{75284F38-A377-4021-82EB-55678E4DA0E0}">
      <text>
        <r>
          <rPr>
            <sz val="11"/>
            <color indexed="81"/>
            <rFont val="Tahoma"/>
            <family val="2"/>
          </rPr>
          <t>IMPORTANTE:
Linhas para informar indicador. Devem ter o valor "8" para serem consideradas na avaliação.</t>
        </r>
      </text>
    </comment>
    <comment ref="A19" authorId="0" shapeId="0" xr:uid="{A2FC91BC-C60A-4212-BA37-862EC51EABED}">
      <text>
        <r>
          <rPr>
            <sz val="11"/>
            <color indexed="81"/>
            <rFont val="Tahoma"/>
            <family val="2"/>
          </rPr>
          <t>IMPORTANTE:
Linhas para informar indicador. Devem ter o valor "8" para serem consideradas na avaliação.</t>
        </r>
      </text>
    </comment>
    <comment ref="A20" authorId="0" shapeId="0" xr:uid="{4BEB9FBB-93BA-43C1-9265-1FAD674052F1}">
      <text>
        <r>
          <rPr>
            <sz val="11"/>
            <color indexed="81"/>
            <rFont val="Tahoma"/>
            <family val="2"/>
          </rPr>
          <t>IMPORTANTE:
Linhas para informar indicador. Devem ter o valor "8" para serem consideradas na avaliação.</t>
        </r>
      </text>
    </comment>
    <comment ref="A21" authorId="0" shapeId="0" xr:uid="{90E2280D-8839-4FA2-A1CC-89CC0799A529}">
      <text>
        <r>
          <rPr>
            <sz val="11"/>
            <color indexed="81"/>
            <rFont val="Tahoma"/>
            <family val="2"/>
          </rPr>
          <t>IMPORTANTE:
Linhas para informar indicador. Devem ter o valor "8" para serem consideradas na avaliação.</t>
        </r>
      </text>
    </comment>
    <comment ref="A22" authorId="0" shapeId="0" xr:uid="{DAE617D0-D5DB-4CB2-9C06-7354A3124DB1}">
      <text>
        <r>
          <rPr>
            <sz val="11"/>
            <color indexed="81"/>
            <rFont val="Tahoma"/>
            <family val="2"/>
          </rPr>
          <t>IMPORTANTE:
Linhas para informar indicador. Devem ter o valor "8" para serem consideradas na avaliação.</t>
        </r>
      </text>
    </comment>
    <comment ref="A23" authorId="0" shapeId="0" xr:uid="{C0222AE2-6798-41B8-9ED7-4FB7F71B0D12}">
      <text>
        <r>
          <rPr>
            <sz val="11"/>
            <color indexed="81"/>
            <rFont val="Tahoma"/>
            <family val="2"/>
          </rPr>
          <t>IMPORTANTE:
Linhas para informar indicador. Devem ter o valor "8" para serem consideradas na avaliação.</t>
        </r>
      </text>
    </comment>
    <comment ref="A24" authorId="0" shapeId="0" xr:uid="{24738B45-65FA-4304-A0D7-19D2ABE91091}">
      <text>
        <r>
          <rPr>
            <sz val="11"/>
            <color indexed="81"/>
            <rFont val="Tahoma"/>
            <family val="2"/>
          </rPr>
          <t>IMPORTANTE:
Linhas para informar indicador. Devem ter o valor "8" para serem consideradas na avaliação.</t>
        </r>
      </text>
    </comment>
    <comment ref="A25" authorId="0" shapeId="0" xr:uid="{723BD946-513E-42E3-9232-83F3A4609A81}">
      <text>
        <r>
          <rPr>
            <sz val="11"/>
            <color indexed="81"/>
            <rFont val="Tahoma"/>
            <family val="2"/>
          </rPr>
          <t>IMPORTANTE:
Linhas para informar indicador. Devem ter o valor "8" para serem consideradas na avaliação.</t>
        </r>
      </text>
    </comment>
    <comment ref="A26" authorId="0" shapeId="0" xr:uid="{81231097-64C1-4AAE-B5EF-04F9F61171D5}">
      <text>
        <r>
          <rPr>
            <sz val="11"/>
            <color indexed="81"/>
            <rFont val="Tahoma"/>
            <family val="2"/>
          </rPr>
          <t>IMPORTANTE:
Linhas para informar indicador. Devem ter o valor "8" para serem consideradas na avaliação.</t>
        </r>
      </text>
    </comment>
    <comment ref="A27" authorId="0" shapeId="0" xr:uid="{567E9CBF-AC98-4197-A2BD-C124EC159080}">
      <text>
        <r>
          <rPr>
            <sz val="11"/>
            <color indexed="81"/>
            <rFont val="Tahoma"/>
            <family val="2"/>
          </rPr>
          <t>IMPORTANTE:
Linhas para informar indicador. Devem ter o valor "8" para serem consideradas na avaliação.</t>
        </r>
      </text>
    </comment>
    <comment ref="A28" authorId="0" shapeId="0" xr:uid="{FBB987DC-F45C-43B0-BE78-20A72BAB7167}">
      <text>
        <r>
          <rPr>
            <sz val="11"/>
            <color indexed="81"/>
            <rFont val="Tahoma"/>
            <family val="2"/>
          </rPr>
          <t>IMPORTANTE:
Linhas para informar indicador. Devem ter o valor "8" para serem consideradas na avaliação.</t>
        </r>
      </text>
    </comment>
    <comment ref="A29" authorId="0" shapeId="0" xr:uid="{00000000-0006-0000-0B00-000026000000}">
      <text>
        <r>
          <rPr>
            <sz val="11"/>
            <color indexed="81"/>
            <rFont val="Tahoma"/>
            <family val="2"/>
          </rPr>
          <t>IMPORTANTE:
Linhas para informar indicador. Devem ter o valor "8" para serem consideradas na avaliação.</t>
        </r>
      </text>
    </comment>
    <comment ref="A30" authorId="0" shapeId="0" xr:uid="{00000000-0006-0000-0B00-000027000000}">
      <text>
        <r>
          <rPr>
            <sz val="11"/>
            <color indexed="81"/>
            <rFont val="Tahoma"/>
            <family val="2"/>
          </rPr>
          <t>IMPORTANTE:
Linhas para informar indicador. Devem ter o valor "8" para serem consideradas na avaliação.</t>
        </r>
      </text>
    </comment>
    <comment ref="A31" authorId="0" shapeId="0" xr:uid="{00000000-0006-0000-0B00-000028000000}">
      <text>
        <r>
          <rPr>
            <sz val="11"/>
            <color indexed="81"/>
            <rFont val="Tahoma"/>
            <family val="2"/>
          </rPr>
          <t>IMPORTANTE:
Linhas para informar indicador. Devem ter o valor "8" para serem consideradas na avaliação.</t>
        </r>
      </text>
    </comment>
    <comment ref="A32" authorId="0" shapeId="0" xr:uid="{00000000-0006-0000-0B00-000029000000}">
      <text>
        <r>
          <rPr>
            <sz val="11"/>
            <color indexed="81"/>
            <rFont val="Tahoma"/>
            <family val="2"/>
          </rPr>
          <t>IMPORTANTE:
Linhas para informar indicador. Devem ter o valor "8" para serem consideradas na avaliação.</t>
        </r>
      </text>
    </comment>
    <comment ref="A33" authorId="0" shapeId="0" xr:uid="{00000000-0006-0000-0B00-00002A000000}">
      <text>
        <r>
          <rPr>
            <sz val="11"/>
            <color indexed="81"/>
            <rFont val="Tahoma"/>
            <family val="2"/>
          </rPr>
          <t>IMPORTANTE:
Linhas para informar indicador. Devem ter o valor "8" para serem consideradas na avaliação.</t>
        </r>
      </text>
    </comment>
    <comment ref="A34" authorId="0" shapeId="0" xr:uid="{00000000-0006-0000-0B00-00002B000000}">
      <text>
        <r>
          <rPr>
            <sz val="11"/>
            <color indexed="81"/>
            <rFont val="Tahoma"/>
            <family val="2"/>
          </rPr>
          <t>IMPORTANTE:
Linhas para informar indicador. Devem ter o valor "8" para serem consideradas na avaliação.</t>
        </r>
      </text>
    </comment>
    <comment ref="A35" authorId="0" shapeId="0" xr:uid="{00000000-0006-0000-0B00-00002C000000}">
      <text>
        <r>
          <rPr>
            <sz val="11"/>
            <color indexed="81"/>
            <rFont val="Tahoma"/>
            <family val="2"/>
          </rPr>
          <t>IMPORTANTE:
Linhas para informar indicador. Devem ter o valor "8" para serem consideradas na avaliação.</t>
        </r>
      </text>
    </comment>
    <comment ref="A36" authorId="0" shapeId="0" xr:uid="{00000000-0006-0000-0B00-00002D000000}">
      <text>
        <r>
          <rPr>
            <sz val="11"/>
            <color indexed="81"/>
            <rFont val="Tahoma"/>
            <family val="2"/>
          </rPr>
          <t>IMPORTANTE:
Linhas para informar indicador. Devem ter o valor "8" para serem consideradas na avaliação.</t>
        </r>
      </text>
    </comment>
    <comment ref="A37" authorId="0" shapeId="0" xr:uid="{00000000-0006-0000-0B00-00002E000000}">
      <text>
        <r>
          <rPr>
            <sz val="11"/>
            <color indexed="81"/>
            <rFont val="Tahoma"/>
            <family val="2"/>
          </rPr>
          <t>IMPORTANTE:
Linhas para informar indicador. Devem ter o valor "8" para serem consideradas na avaliação.</t>
        </r>
      </text>
    </comment>
    <comment ref="C40" authorId="0" shapeId="0" xr:uid="{00000000-0006-0000-0B00-00002F000000}">
      <text>
        <r>
          <rPr>
            <sz val="10"/>
            <color indexed="81"/>
            <rFont val="Tahoma"/>
            <family val="2"/>
          </rPr>
          <t xml:space="preserve">O cálculo da nota média do Item (alínea) pondera os resultados operacionais com peso 30%. Os resultados estratégicos são ponderados com peso 70%, para Níveis B e I, e 60% com bônus de 10 p.p.  para Níveis II e III. O bônus, no Nível II, para inteirar peso 100%, é determinado pela existência de ao menos um resultado estratégico em patamar de liderança no Item.  No nível III, para inteirar 100%, 5 p.p., são determinados da mesma forma que no Nível II e 5 p.p., pela existência de um resultado estratégico em patamar de excelência mundial ou “zero erro” no Item. 
</t>
        </r>
      </text>
    </comment>
    <comment ref="B45" authorId="0" shapeId="0" xr:uid="{00000000-0006-0000-0B00-000030000000}">
      <text>
        <r>
          <rPr>
            <sz val="9"/>
            <color indexed="81"/>
            <rFont val="Tahoma"/>
            <family val="2"/>
          </rPr>
          <t>Inserir linhas se necessário
PF Ponto Forte
OM Oportunidade para Melhoria</t>
        </r>
      </text>
    </comment>
    <comment ref="B46" authorId="0" shapeId="0" xr:uid="{00000000-0006-0000-0B00-000031000000}">
      <text>
        <r>
          <rPr>
            <sz val="9"/>
            <color indexed="81"/>
            <rFont val="Tahoma"/>
            <family val="2"/>
          </rPr>
          <t>Inserir linhas se necessário
PF Ponto Forte
OM Oportunidade para Melhoria</t>
        </r>
      </text>
    </comment>
    <comment ref="B47" authorId="0" shapeId="0" xr:uid="{00000000-0006-0000-0B00-000032000000}">
      <text>
        <r>
          <rPr>
            <sz val="9"/>
            <color indexed="81"/>
            <rFont val="Tahoma"/>
            <family val="2"/>
          </rPr>
          <t>Inserir linhas se necessário
PF Ponto Forte
OM Oportunidade para Melhoria</t>
        </r>
      </text>
    </comment>
    <comment ref="B48" authorId="0" shapeId="0" xr:uid="{00000000-0006-0000-0B00-000033000000}">
      <text>
        <r>
          <rPr>
            <sz val="9"/>
            <color indexed="81"/>
            <rFont val="Tahoma"/>
            <family val="2"/>
          </rPr>
          <t>Inserir linhas se necessário
PF Ponto Forte
OM Oportunidade para Melhoria</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Xauf</author>
  </authors>
  <commentList>
    <comment ref="E1" authorId="0" shapeId="0" xr:uid="{A0DC1AB2-1CA3-4A88-81D2-505D8EB3B566}">
      <text>
        <r>
          <rPr>
            <sz val="10"/>
            <color indexed="81"/>
            <rFont val="Arial"/>
            <family val="2"/>
          </rPr>
          <t>Ao inserir linhas, depois de desproteger (Menu Revisão/Desproteger) com essa senha, copie a linha existente com as fórmulas, antes de informar os dados do indicador. A coluna 'A' deve valer '8' para o indicador da linha ser considerado.
Para reproteger (Menu Revisão/Proteger) use a mesma senha '/'  para não perder a garantia.</t>
        </r>
      </text>
    </comment>
    <comment ref="D2" authorId="1" shapeId="0" xr:uid="{82677FE2-5F5C-42E4-86CF-56655347BD5E}">
      <text>
        <r>
          <rPr>
            <sz val="9"/>
            <color indexed="81"/>
            <rFont val="Segoe UI"/>
            <family val="2"/>
          </rPr>
          <t>Os indicadores relativos a força de trabalho servem para permitir a avaliação de:
Desempenho de equipes de alta performance. Ex. produtividade da MO, nível de horas extras, retenção após período de experiência, rotatividade, absenteísmo, movimentações internas, reconhecimentos, incentivos, remuneração competitiva, investimento em desenvolvimento, investimentos em capacitação em IA, certificações profissionais, efetividade de treinamento, auditoria de padrões operacionais, acidentes do trabalho, reclamatórias trabalhistas, eficácia da comunicação, e outros indicadores.
Desenvolvimento de líderes. Ex.: satisfação da força de trabalho, equilíbrio trabalho e descanso, qualidade da liderança, engajamento da equipe, grau de alcance de metas e outros indicadores</t>
        </r>
      </text>
    </comment>
    <comment ref="G3" authorId="2" shapeId="0" xr:uid="{A1AEC437-B16F-474B-9F11-E7B3EE9819F0}">
      <text>
        <r>
          <rPr>
            <sz val="9"/>
            <color indexed="81"/>
            <rFont val="Tahoma"/>
            <family val="2"/>
          </rPr>
          <t xml:space="preserve">Quatro fatores que qualificam os resultados são avaliados nos graus em que se encontram, para cada indicador de resultado de cada perspectiva ou Item de resultados. 
Cada fator ganha um grau que representará uma nota percentual: 0=0%, 1=30%, 2=60% e 3=100%, associada a um conceito descrito. A nota percentual de um resultado será a média das notas dos fatores. Resultados omitidos são considerados como nota zero, influenciando a média para baixo. 
O cálculo da nota do Item pondera os resultados operacionais com peso 30%. Os resultados do negócio e estratégicos são ponderados com peso 70%, para Níveis B e I, e com peso 60% mais possível acréscimo de 10 p.p.  para Níveis II e III. O acréscimo, no Nível II, para inteirar peso 100%, é determinado pela existência de ao menos um resultado estratégico em patamar de liderança  no Item, para resultado estratégico.  No Nível III, para inteirar 100%, 5 p.p. de acréscimo são determinados da mesma forma que no Nível II e 5 p.p. de acréscimo pela existência de um resultado em patamar de excelência  mundial, “zero erro” ou equivalente, para resultado estratégico. 
A pontuação do Item será a sua nota multiplicada pela pontuação máxima ou peso, determinado no “Quadro de pontuações máximas". 
</t>
        </r>
      </text>
    </comment>
    <comment ref="A4" authorId="0" shapeId="0" xr:uid="{00000000-0006-0000-0C00-000002000000}">
      <text>
        <r>
          <rPr>
            <sz val="11"/>
            <color indexed="81"/>
            <rFont val="Tahoma"/>
            <family val="2"/>
          </rPr>
          <t>IMPORTANTE:
Linhas para informar indicador. Devem ter o valor "8" para serem consideradas na totalização por Fator.</t>
        </r>
      </text>
    </comment>
    <comment ref="B4" authorId="0" shapeId="0" xr:uid="{00000000-0006-0000-0C00-000003000000}">
      <text>
        <r>
          <rPr>
            <b/>
            <sz val="10"/>
            <color indexed="81"/>
            <rFont val="Tahoma"/>
            <family val="2"/>
          </rPr>
          <t>BARRA DE PROGRESSO DO ITEM
Calculado com base nos fatores exigíveis para o Tipo de indicador.</t>
        </r>
      </text>
    </comment>
    <comment ref="G4" authorId="2" shapeId="0" xr:uid="{ECB738DA-EE30-4212-9DAF-E8E4BB4465B5}">
      <text>
        <r>
          <rPr>
            <sz val="10"/>
            <color indexed="81"/>
            <rFont val="Tahoma"/>
            <family val="2"/>
          </rPr>
          <t xml:space="preserve">Refere-se à demonstração de melhoria do desempenho ou estabilização  em bom nível. 
</t>
        </r>
      </text>
    </comment>
    <comment ref="J4" authorId="2" shapeId="0" xr:uid="{7AFEA011-B3A0-49B2-914B-157983482091}">
      <text>
        <r>
          <rPr>
            <sz val="10"/>
            <color indexed="81"/>
            <rFont val="Tahoma"/>
            <family val="2"/>
          </rPr>
          <t xml:space="preserve">Refere-se à demonstração, no último ciclo ou exercício, de níveis de desempenho equivalentes ou superiores a referenciais comparativos pertinentes para o resultado do negócio (N) ou estratégico (E) comparável , havendo bonificação no Item para Níveis II ou III, quando houver resultado em nível de liderança ou de excelência.   
</t>
        </r>
      </text>
    </comment>
    <comment ref="P4" authorId="2" shapeId="0" xr:uid="{B1EC409E-9C30-4E50-A05D-4B3E475B5006}">
      <text>
        <r>
          <rPr>
            <sz val="10"/>
            <color indexed="81"/>
            <rFont val="Tahoma"/>
            <family val="2"/>
          </rPr>
          <t>Refere-se à demonstração, pelo menos no último ciclo ou exercício, de cumprimento ou superação de nível de desempenho ou de melhoria  esperada, associada a requisito de parte interessada, para resultado do negócio (N) ou estratégico (E), que deve expressar esse requisito.</t>
        </r>
      </text>
    </comment>
    <comment ref="V4" authorId="0" shapeId="0" xr:uid="{06DEDDC4-AFC3-4C83-B54B-165543612A41}">
      <text>
        <r>
          <rPr>
            <sz val="10"/>
            <color indexed="81"/>
            <rFont val="Tahoma"/>
            <family val="2"/>
          </rPr>
          <t>Refere-se ao potencial de alcance de metas futuras para os resultados do negócio (N) ou estratégicos (E), justificado por meio de estudos, projeções ou avaliações realizadas pela organização.</t>
        </r>
      </text>
    </comment>
    <comment ref="C6" authorId="2" shapeId="0" xr:uid="{00000000-0006-0000-0C00-000008000000}">
      <text>
        <r>
          <rPr>
            <sz val="10"/>
            <color indexed="81"/>
            <rFont val="Tahoma"/>
            <family val="2"/>
          </rPr>
          <t>Uso livre. Opcionalmente, informar nesta coluna a área  responsável.</t>
        </r>
      </text>
    </comment>
    <comment ref="D6" authorId="2" shapeId="0" xr:uid="{00000000-0006-0000-0C00-000009000000}">
      <text>
        <r>
          <rPr>
            <sz val="10"/>
            <color indexed="81"/>
            <rFont val="Tahoma"/>
            <family val="2"/>
          </rPr>
          <t>Informar nesta coluna o nome dos indicadores de desempenho (KPIs - key performance indicators) ou fatos, que sejam  RELEVANTES para demonstrar o desempenho no Item, em um ou mais fatores - Evolução, Competitividade, Compromisso OU Potencial. 
Se existir informação recuperável para compor o indicador nesta "view" MEGSA ESG e for possível avaliar qualquer fator, registre o nome e depois avalie-o. Exemplo: a organização  que vem investindo para reduzir o nível de riscos empresariais e tem certeza que ele vem reduzindo, poderia cria o indicador "Nível de risco" como existente, avaliando-o de acordo (mais tarde pode-se obter o quantitativo).  
Se houver fato relevante (premiações, certificações, pesquisas independentes, concorrências ou outros) que demonstrem deempenho ESTRATÉGICO esse "indicador" pode ser incluído. Ex.: A empresa ganhou o prêmio de melhor ESG do setor no País entre 20 candidatas. Indicador; Prêmio ESG XXXX. Tipo "E", "Resultado é comparável? "S", É Competitivo? "S", É Líder? "S", É Ref. Excel. (mundial)? "N" (se for certificação Mundial de poucos "S"). Expressa compromisso com PI? avalaiar de acordo.
Não é necessário informar os resultados dos indicadores nas colunas AA em diante, o que servirá apenas para registro e não é usado no cálculo.</t>
        </r>
      </text>
    </comment>
    <comment ref="E6" authorId="2" shapeId="0" xr:uid="{00000000-0006-0000-0C00-00000A000000}">
      <text>
        <r>
          <rPr>
            <sz val="10"/>
            <color indexed="81"/>
            <rFont val="Tahoma"/>
            <family val="2"/>
          </rPr>
          <t xml:space="preserve">"E": indicador Estratégico. Serve para avaliar o êxito de alguma estratégia, direta ou indiretamente.
"N": indicador estratégico do Negócio. Serve para avaliar a missão, visão de futuro ou objetivo global da organização.
"O" ou qq outra coisa: Operacional
Permitida a combinação NE/EN, NO/ON. Nesse caso prevalece N ou E para avaliar o fator Competitividade, Compromisso e Potencial. 
</t>
        </r>
      </text>
    </comment>
    <comment ref="G6" authorId="2" shapeId="0" xr:uid="{09ABD98B-B2F6-4620-9E75-C3917808A40B}">
      <text>
        <r>
          <rPr>
            <sz val="9"/>
            <color indexed="81"/>
            <rFont val="Tahoma"/>
            <family val="2"/>
          </rPr>
          <t>Informar "S" se o indicador existir e for relevante para avaliar evolução.
Se o indicador não existir, mas deveria, deixar esta coluna e dos demais fatores em branco. O algoritmo assumirá evolução como "desconhecida".</t>
        </r>
        <r>
          <rPr>
            <u/>
            <sz val="9"/>
            <color indexed="81"/>
            <rFont val="Tahoma"/>
            <family val="2"/>
          </rPr>
          <t xml:space="preserve">
</t>
        </r>
        <r>
          <rPr>
            <sz val="9"/>
            <color indexed="81"/>
            <rFont val="Tahoma"/>
            <family val="2"/>
          </rPr>
          <t xml:space="preserve">Se o indicador for OPERACIONAL de algo NOVO (novo produto, processo) e não for possível avaliar a evolução não informar esse indicador. 
Se o indicador for ESTRATÉGICO, incluindo do NEGÓCIO, de algo NOVO (novo produto, processo ou estratégia) usar "N" nesta coluna e avaliar, quando  possível, os fatores competitividade e compromisso e, obrigatoriamente, o fator potencial.
</t>
        </r>
      </text>
    </comment>
    <comment ref="H6" authorId="2" shapeId="0" xr:uid="{C0DBF6A4-C65E-4B76-9F87-0BE1723B1BB6}">
      <text>
        <r>
          <rPr>
            <sz val="9"/>
            <color indexed="81"/>
            <rFont val="Tahoma"/>
            <family val="2"/>
          </rPr>
          <t xml:space="preserve">0: Evolução desconhecida ou o resultado é em variável irrelevante
0: Evolução desconhecida  ou o resultado é em variável irrelevante
1: Evolução desfavorável 
2: Houve evolução para melhor ou manteve-se estável em nível aceitável 
3: Houve evolução significativa  para melhor ou alcançou nível de liderança ou de excelência
</t>
        </r>
      </text>
    </comment>
    <comment ref="I6" authorId="0" shapeId="0" xr:uid="{A15E2600-B6B0-4AA2-A4C4-100946552D67}">
      <text>
        <r>
          <rPr>
            <sz val="9"/>
            <color indexed="81"/>
            <rFont val="Tahoma"/>
            <family val="2"/>
          </rPr>
          <t>% parcial EVOLUÇÃO</t>
        </r>
      </text>
    </comment>
    <comment ref="J6" authorId="2" shapeId="0" xr:uid="{10FD65CF-D9EF-450E-B66B-FEE6D998B903}">
      <text>
        <r>
          <rPr>
            <sz val="10"/>
            <color indexed="81"/>
            <rFont val="Tahoma"/>
            <family val="2"/>
          </rPr>
          <t>Para indicador do NEGÓCIO ou ESTRATÉGICO informar "S" se o resultado for COMPARÁVEL para avaliar a competitividade (mesmo que não tenha sido comparado ainda) com:
- concorrência, 
- organização de referência no tema do indicador
- organização congênere em mercado mais exigente ou mais desenvolvido
- média ou índices médios relevantes do setor ou no mercado
- referencial teórico para assegurar competitividade 
- parâmetro regulamentar de mercados regulados
Se for "N", pular para o fator Compromisso
Indicadores Operacionais podem ser comparados mas não são considerados na avaliação do fator Competitividade. Se a comparação foi informada para demonstrar estabilização em nível aceitável as colunas "Competitividade" não precisam ser preenchidas.</t>
        </r>
      </text>
    </comment>
    <comment ref="K6" authorId="2" shapeId="0" xr:uid="{686448A0-D3BB-4EDB-A89C-E16B453A5900}">
      <text>
        <r>
          <rPr>
            <sz val="9"/>
            <color indexed="81"/>
            <rFont val="Tahoma"/>
            <family val="2"/>
          </rPr>
          <t xml:space="preserve">0: Competitividade desconhecida por ausência de comparação com referencial comparativo pertinente 
1: Não é competitivo
2: Melhor ou igual a uma média relevante 
3: Melhor ou igual a concorrência, a organização que é referência  no tema ou a uma organização congênere em mercado mais desenvolvido 
</t>
        </r>
      </text>
    </comment>
    <comment ref="L6" authorId="2" shapeId="0" xr:uid="{A9F26759-4B08-4500-AC44-2985768770E6}">
      <text>
        <r>
          <rPr>
            <sz val="9"/>
            <color indexed="81"/>
            <rFont val="Tahoma"/>
            <family val="2"/>
          </rPr>
          <t>Informar o nome do referencial comparativo. 
Ex.: nome da empresa concorrente, de refererência no tema ou congênere em mercado mais desenvolvido; nome da média do setor ou mercado; nome do índice médio de mercado - IGPM, IPCA, CDI -, nome do parametro regulamentar (que tb pode expressar simultaneamente requisito de parte interessada)</t>
        </r>
      </text>
    </comment>
    <comment ref="M6" authorId="2" shapeId="0" xr:uid="{C0FEC3EB-ADF3-4CDE-95EB-F19561FE7D96}">
      <text>
        <r>
          <rPr>
            <sz val="9"/>
            <color indexed="81"/>
            <rFont val="Tahoma"/>
            <family val="2"/>
          </rPr>
          <t>Avaliar só se for Competitivo.
Informe "S" se estiver à frente ou entre outros líderes nesse resultado.
Se for "N" ou NS, não precisa continuar avaliando o fator Competitividade</t>
        </r>
      </text>
    </comment>
    <comment ref="N6" authorId="2" shapeId="0" xr:uid="{EA6C716F-2306-4BC2-9F89-37CA813FD93A}">
      <text>
        <r>
          <rPr>
            <sz val="9"/>
            <color indexed="81"/>
            <rFont val="Tahoma"/>
            <family val="2"/>
          </rPr>
          <t xml:space="preserve">Avaliar só se for Competitivo.
Informar "S" se estiver entre os melhores do mundo nesse resultado (4o. quartil) ou se estiver em nível de Referencial Teórico de Excelência, por exemplo: "Zero erro", "6-sigma".
100% não é Referencial Teórico de Excelência se o percentual for calculado sobre valor total não absoluto.  </t>
        </r>
      </text>
    </comment>
    <comment ref="O6" authorId="0" shapeId="0" xr:uid="{07EE48E2-C4C8-4022-A560-86D67F90014F}">
      <text>
        <r>
          <rPr>
            <sz val="8"/>
            <color indexed="81"/>
            <rFont val="Tahoma"/>
            <family val="2"/>
          </rPr>
          <t>% parcial COMPETITIVIDADE</t>
        </r>
      </text>
    </comment>
    <comment ref="P6" authorId="2" shapeId="0" xr:uid="{AE5C08FF-7AF6-491B-819A-B23890BC58B5}">
      <text>
        <r>
          <rPr>
            <sz val="9"/>
            <color indexed="81"/>
            <rFont val="Tahoma"/>
            <family val="2"/>
          </rPr>
          <t>Para indicador do NEGÓCIO ou ESTRATÈGICO informar "S" se havia Requisito de Parte Interessada (RPI) (nível ou melhoria esperada) para esse resultado, no último ciclo ou exercício.
Se for "N" ou "NS" não precisa continuar avaliando o fator Compromisso.
Indicadores Operacionais podem ter compromissos mas não são considerados na avaliação do fator Compromisso. Se o compromisso foi informado para demonstrar estabilização em nível aceitável as colunas "Compromisso" não precisam ser preenchidas.</t>
        </r>
      </text>
    </comment>
    <comment ref="Q6" authorId="2" shapeId="0" xr:uid="{C70BB4ED-74AE-4BCA-89C7-E5FCFA12B299}">
      <text>
        <r>
          <rPr>
            <sz val="9"/>
            <color indexed="81"/>
            <rFont val="Tahoma"/>
            <family val="2"/>
          </rPr>
          <t xml:space="preserve">0: Compromisso inexistente onde deveria haver
1: Compromisso não cumprido 
2: Compromisso não cumprido, em razão de fatores externos justificados, ou praticamente  cumprido
3: Compromisso cumprido ou superado
</t>
        </r>
      </text>
    </comment>
    <comment ref="R6" authorId="2" shapeId="0" xr:uid="{37087021-B747-4131-BC95-96141505DF6A}">
      <text>
        <r>
          <rPr>
            <sz val="10"/>
            <color indexed="81"/>
            <rFont val="Tahoma"/>
            <family val="2"/>
          </rPr>
          <t>Informar o nome ou sigla que identifica a(s) parte(s)  interessada(s) no resultado.</t>
        </r>
      </text>
    </comment>
    <comment ref="S6" authorId="2" shapeId="0" xr:uid="{2997102F-65BF-4F1D-A09F-2F4904ED5D69}">
      <text>
        <r>
          <rPr>
            <sz val="10"/>
            <color indexed="81"/>
            <rFont val="Tahoma"/>
            <family val="2"/>
          </rPr>
          <t xml:space="preserve">MT: Havia Meta compromissada com a parte interessada no último exercício ou ciclo
EF: Havia Evolução Favorável compromissada com parte interessada no último exercício ou ciclo </t>
        </r>
      </text>
    </comment>
    <comment ref="T6" authorId="2" shapeId="0" xr:uid="{4D2E86BE-E935-48B7-8CE5-E56F0ABBB8CD}">
      <text>
        <r>
          <rPr>
            <sz val="9"/>
            <color indexed="81"/>
            <rFont val="Tahoma"/>
            <family val="2"/>
          </rPr>
          <t xml:space="preserve">Informar o identificador do documento onde se estabeleceu esse compromiso com a parte interessada. Ex.: Diretriz, Instrução Normativa, Portaria, PE, Contrato Gestão, SLA, Princípios empresa, Política etc.
</t>
        </r>
      </text>
    </comment>
    <comment ref="U6" authorId="0" shapeId="0" xr:uid="{C933A38E-E69E-4967-BB46-85A716E3586D}">
      <text>
        <r>
          <rPr>
            <sz val="8"/>
            <color indexed="81"/>
            <rFont val="Tahoma"/>
            <family val="2"/>
          </rPr>
          <t xml:space="preserve">% parcial COMPROMISSO
</t>
        </r>
      </text>
    </comment>
    <comment ref="V6" authorId="2" shapeId="0" xr:uid="{DDDD2FE4-B594-41F8-A9A2-17479AA1B572}">
      <text>
        <r>
          <rPr>
            <sz val="9"/>
            <color indexed="81"/>
            <rFont val="Tahoma"/>
            <family val="2"/>
          </rPr>
          <t xml:space="preserve">0: Não há meta futura apresentada
1: Há meta futura sem a justificativa para o potencial de alcance 
2: Há meta futura com potencial de alcance justificado genericamente
3: Há meta futura com potencial de alcance justificado por estudos, projeções ou avaliações
</t>
        </r>
      </text>
    </comment>
    <comment ref="W6" authorId="0" shapeId="0" xr:uid="{95C75F2E-CA75-4406-A76F-EA3AB1EA1E5A}">
      <text>
        <r>
          <rPr>
            <sz val="10"/>
            <color indexed="81"/>
            <rFont val="Tahoma"/>
            <family val="2"/>
          </rPr>
          <t xml:space="preserve">Informar a denominação do estudo que justifica o potencial de alcance da meta estabelecida.
Ex.: Estudo de ROI, Avliação de Investimento, Análises de especialistas.
</t>
        </r>
      </text>
    </comment>
    <comment ref="X6" authorId="0" shapeId="0" xr:uid="{49BA5EA4-9434-4E4D-B70A-554E18A23C0C}">
      <text>
        <r>
          <rPr>
            <sz val="8"/>
            <color indexed="81"/>
            <rFont val="Tahoma"/>
            <family val="2"/>
          </rPr>
          <t>% parcial POTENCIAL</t>
        </r>
      </text>
    </comment>
    <comment ref="Y6" authorId="0" shapeId="0" xr:uid="{4D324E55-4853-404F-A203-6A50513CD6AD}">
      <text>
        <r>
          <rPr>
            <sz val="9"/>
            <color indexed="81"/>
            <rFont val="Tahoma"/>
            <family val="2"/>
          </rPr>
          <t>Média dos fatores aplicáveis.
É aplicável o fator COMPETITIVIDDE para resultados exclusivamente operacionais..
São aplicáveis os quatro fatores para resultados ESTRATÉGICOS, incluindo os do NEGÓCIO.</t>
        </r>
      </text>
    </comment>
    <comment ref="AA6" authorId="2" shapeId="0" xr:uid="{15971291-26D2-4B67-8D69-781DC9C0777B}">
      <text>
        <r>
          <rPr>
            <sz val="9"/>
            <color indexed="81"/>
            <rFont val="Tahoma"/>
            <family val="2"/>
          </rPr>
          <t>Sentido desejado do indicador.
+: Aumentar 
=: Manter
-:  Diminuir
O sentido "Manter" é assinalado quando se deseja que o resultado se mantenha no nível de competitivide atingido,quando comparável, E atendendo Requiisito de Parte interessada, quando existir. Resultados não comparáveis ou sem RPIs não devem "manter" um nível que não se sabe se é bom ou ruim, a menos que tenha alcançado um nível de referencial de excelência teórico como zero-erro", sis-sigma ou outro.Sentido</t>
        </r>
      </text>
    </comment>
    <comment ref="AB6" authorId="2" shapeId="0" xr:uid="{734CD8FD-C177-40C8-853F-A1D52227745C}">
      <text>
        <r>
          <rPr>
            <sz val="9"/>
            <color indexed="81"/>
            <rFont val="Tahoma"/>
            <family val="2"/>
          </rPr>
          <t xml:space="preserve">Valor do indicador há 2 ciclos.
Um ciclo geralmente é um exercício porém podem ser considerados ciclos menores desde que compatíveis com a periodicidade do planejamento do objeto do indicador.
Inserir colunas de ciclos anteriores à esquerda se for necessário para demonstrar evolução favorável.
</t>
        </r>
      </text>
    </comment>
    <comment ref="AC6" authorId="2" shapeId="0" xr:uid="{178DCFCD-2808-4A5B-94F9-A2E961A1CE41}">
      <text>
        <r>
          <rPr>
            <sz val="10"/>
            <color indexed="81"/>
            <rFont val="Tahoma"/>
            <family val="2"/>
          </rPr>
          <t xml:space="preserve">Valor do indicador no último ciclo.
</t>
        </r>
      </text>
    </comment>
    <comment ref="AD6" authorId="2" shapeId="0" xr:uid="{FA79A74F-EB60-49FF-BC49-AABCA0B99E72}">
      <text>
        <r>
          <rPr>
            <sz val="10"/>
            <color indexed="81"/>
            <rFont val="Tahoma"/>
            <family val="2"/>
          </rPr>
          <t>O Referencial Comparativo é o valor do resultado do indicador na Concorrência, em Organização congênere em mercado mais desenvolvido, em Organização de referência no tema do indicador, Médias do mercado ou do setor ou qualquer outra informação que permita avaliar se o resultado do último ciclo possui alguma competitividade.
Mesmo que o indicador não possua série histórica ele pode ser utilizado para evidenciar Competitividade em algum tema, como é o caso de resultados de pesquisas em que participam outras organziações. Nesse caso a evolução no mesmo tema pode ser demonstrada por meio de outro indicador.</t>
        </r>
      </text>
    </comment>
    <comment ref="AE6" authorId="2" shapeId="0" xr:uid="{F18B455A-5275-42AE-8FA3-DC2F7426F4FC}">
      <text>
        <r>
          <rPr>
            <sz val="10"/>
            <color indexed="81"/>
            <rFont val="Tahoma"/>
            <family val="2"/>
          </rPr>
          <t xml:space="preserve">Requisito de Parte Interessada é um Valor esperado (MT) por ela ou uma Evolução favorável (EF) esperada por ela no último exercício.
</t>
        </r>
      </text>
    </comment>
    <comment ref="AF6" authorId="2" shapeId="0" xr:uid="{47911529-795A-46D3-90F7-A36F1A4DCAE7}">
      <text>
        <r>
          <rPr>
            <sz val="9"/>
            <color indexed="81"/>
            <rFont val="Tahoma"/>
            <family val="2"/>
          </rPr>
          <t>Adicionar explicações sobre o indicador ou sua situação se necessário.</t>
        </r>
      </text>
    </comment>
    <comment ref="AG6" authorId="2" shapeId="0" xr:uid="{4C1E43AA-1B01-410B-B593-3E023607B53B}">
      <text>
        <r>
          <rPr>
            <sz val="10"/>
            <color indexed="81"/>
            <rFont val="Tahoma"/>
            <family val="2"/>
          </rPr>
          <t>Ligar a um Processo dos Critérios de 1 a 7 se desejar.</t>
        </r>
      </text>
    </comment>
    <comment ref="A9" authorId="0" shapeId="0" xr:uid="{00000000-0006-0000-0C00-000025000000}">
      <text>
        <r>
          <rPr>
            <sz val="11"/>
            <color indexed="81"/>
            <rFont val="Tahoma"/>
            <family val="2"/>
          </rPr>
          <t>IMPORTANTE:
Linhas para informar indicador. Devem ter o valor "8" para serem consideradas na avaliação.</t>
        </r>
      </text>
    </comment>
    <comment ref="A10" authorId="0" shapeId="0" xr:uid="{B471C751-9DAB-4C97-BEFD-ACABDE408EF4}">
      <text>
        <r>
          <rPr>
            <sz val="11"/>
            <color indexed="81"/>
            <rFont val="Tahoma"/>
            <family val="2"/>
          </rPr>
          <t>IMPORTANTE:
Linhas para informar indicador. Devem ter o valor "8" para serem consideradas na avaliação.</t>
        </r>
      </text>
    </comment>
    <comment ref="A11" authorId="0" shapeId="0" xr:uid="{21531B15-4CCB-4DC9-9470-3658EBC9D361}">
      <text>
        <r>
          <rPr>
            <sz val="11"/>
            <color indexed="81"/>
            <rFont val="Tahoma"/>
            <family val="2"/>
          </rPr>
          <t>IMPORTANTE:
Linhas para informar indicador. Devem ter o valor "8" para serem consideradas na avaliação.</t>
        </r>
      </text>
    </comment>
    <comment ref="A12" authorId="0" shapeId="0" xr:uid="{B2B9BED5-E84F-47E5-BE12-C1C0E35A5C92}">
      <text>
        <r>
          <rPr>
            <sz val="11"/>
            <color indexed="81"/>
            <rFont val="Tahoma"/>
            <family val="2"/>
          </rPr>
          <t>IMPORTANTE:
Linhas para informar indicador. Devem ter o valor "8" para serem consideradas na avaliação.</t>
        </r>
      </text>
    </comment>
    <comment ref="A13" authorId="0" shapeId="0" xr:uid="{DA963670-2CB0-4C4F-907B-BAD9C8273348}">
      <text>
        <r>
          <rPr>
            <sz val="11"/>
            <color indexed="81"/>
            <rFont val="Tahoma"/>
            <family val="2"/>
          </rPr>
          <t>IMPORTANTE:
Linhas para informar indicador. Devem ter o valor "8" para serem consideradas na avaliação.</t>
        </r>
      </text>
    </comment>
    <comment ref="A14" authorId="0" shapeId="0" xr:uid="{3C4FC701-69A2-42B2-83D2-4D428FA6A83B}">
      <text>
        <r>
          <rPr>
            <sz val="11"/>
            <color indexed="81"/>
            <rFont val="Tahoma"/>
            <family val="2"/>
          </rPr>
          <t>IMPORTANTE:
Linhas para informar indicador. Devem ter o valor "8" para serem consideradas na avaliação.</t>
        </r>
      </text>
    </comment>
    <comment ref="A15" authorId="0" shapeId="0" xr:uid="{9722CDBC-4694-49DB-BDD3-34DDE9B47730}">
      <text>
        <r>
          <rPr>
            <sz val="11"/>
            <color indexed="81"/>
            <rFont val="Tahoma"/>
            <family val="2"/>
          </rPr>
          <t>IMPORTANTE:
Linhas para informar indicador. Devem ter o valor "8" para serem consideradas na avaliação.</t>
        </r>
      </text>
    </comment>
    <comment ref="A16" authorId="0" shapeId="0" xr:uid="{0AA9ECBF-9CA3-4335-8BC9-A9B2F40C93EE}">
      <text>
        <r>
          <rPr>
            <sz val="11"/>
            <color indexed="81"/>
            <rFont val="Tahoma"/>
            <family val="2"/>
          </rPr>
          <t>IMPORTANTE:
Linhas para informar indicador. Devem ter o valor "8" para serem consideradas na avaliação.</t>
        </r>
      </text>
    </comment>
    <comment ref="A17" authorId="0" shapeId="0" xr:uid="{15C12F36-63AD-4663-9006-BD4D3CF0024D}">
      <text>
        <r>
          <rPr>
            <sz val="11"/>
            <color indexed="81"/>
            <rFont val="Tahoma"/>
            <family val="2"/>
          </rPr>
          <t>IMPORTANTE:
Linhas para informar indicador. Devem ter o valor "8" para serem consideradas na avaliação.</t>
        </r>
      </text>
    </comment>
    <comment ref="A18" authorId="0" shapeId="0" xr:uid="{2B2D22BD-1BB9-4CE5-85C8-40400502D114}">
      <text>
        <r>
          <rPr>
            <sz val="11"/>
            <color indexed="81"/>
            <rFont val="Tahoma"/>
            <family val="2"/>
          </rPr>
          <t>IMPORTANTE:
Linhas para informar indicador. Devem ter o valor "8" para serem consideradas na avaliação.</t>
        </r>
      </text>
    </comment>
    <comment ref="A19" authorId="0" shapeId="0" xr:uid="{C592D72B-253D-403B-A586-C1D3730DB4AE}">
      <text>
        <r>
          <rPr>
            <sz val="11"/>
            <color indexed="81"/>
            <rFont val="Tahoma"/>
            <family val="2"/>
          </rPr>
          <t>IMPORTANTE:
Linhas para informar indicador. Devem ter o valor "8" para serem consideradas na avaliação.</t>
        </r>
      </text>
    </comment>
    <comment ref="A20" authorId="0" shapeId="0" xr:uid="{38A3F644-175F-475A-B333-9637E86196CA}">
      <text>
        <r>
          <rPr>
            <sz val="11"/>
            <color indexed="81"/>
            <rFont val="Tahoma"/>
            <family val="2"/>
          </rPr>
          <t>IMPORTANTE:
Linhas para informar indicador. Devem ter o valor "8" para serem consideradas na avaliação.</t>
        </r>
      </text>
    </comment>
    <comment ref="A21" authorId="0" shapeId="0" xr:uid="{97642997-AE63-45AF-911D-C8164DC3B95D}">
      <text>
        <r>
          <rPr>
            <sz val="11"/>
            <color indexed="81"/>
            <rFont val="Tahoma"/>
            <family val="2"/>
          </rPr>
          <t>IMPORTANTE:
Linhas para informar indicador. Devem ter o valor "8" para serem consideradas na avaliação.</t>
        </r>
      </text>
    </comment>
    <comment ref="A22" authorId="0" shapeId="0" xr:uid="{614316F7-0433-4A47-BEB2-0A2775FF4BCA}">
      <text>
        <r>
          <rPr>
            <sz val="11"/>
            <color indexed="81"/>
            <rFont val="Tahoma"/>
            <family val="2"/>
          </rPr>
          <t>IMPORTANTE:
Linhas para informar indicador. Devem ter o valor "8" para serem consideradas na avaliação.</t>
        </r>
      </text>
    </comment>
    <comment ref="A23" authorId="0" shapeId="0" xr:uid="{82E846C2-F1F2-4D94-BC0D-558DCA62B037}">
      <text>
        <r>
          <rPr>
            <sz val="11"/>
            <color indexed="81"/>
            <rFont val="Tahoma"/>
            <family val="2"/>
          </rPr>
          <t>IMPORTANTE:
Linhas para informar indicador. Devem ter o valor "8" para serem consideradas na avaliação.</t>
        </r>
      </text>
    </comment>
    <comment ref="A24" authorId="0" shapeId="0" xr:uid="{EADB4A75-EF36-4106-ACB8-26B97E056888}">
      <text>
        <r>
          <rPr>
            <sz val="11"/>
            <color indexed="81"/>
            <rFont val="Tahoma"/>
            <family val="2"/>
          </rPr>
          <t>IMPORTANTE:
Linhas para informar indicador. Devem ter o valor "8" para serem consideradas na avaliação.</t>
        </r>
      </text>
    </comment>
    <comment ref="A25" authorId="0" shapeId="0" xr:uid="{93465D40-5050-4051-9D9C-4E41D10E846F}">
      <text>
        <r>
          <rPr>
            <sz val="11"/>
            <color indexed="81"/>
            <rFont val="Tahoma"/>
            <family val="2"/>
          </rPr>
          <t>IMPORTANTE:
Linhas para informar indicador. Devem ter o valor "8" para serem consideradas na avaliação.</t>
        </r>
      </text>
    </comment>
    <comment ref="A26" authorId="0" shapeId="0" xr:uid="{A6CE685C-E68A-4C34-9A44-7ECA1FFB7D33}">
      <text>
        <r>
          <rPr>
            <sz val="11"/>
            <color indexed="81"/>
            <rFont val="Tahoma"/>
            <family val="2"/>
          </rPr>
          <t>IMPORTANTE:
Linhas para informar indicador. Devem ter o valor "8" para serem consideradas na avaliação.</t>
        </r>
      </text>
    </comment>
    <comment ref="A27" authorId="0" shapeId="0" xr:uid="{8D3ACC5A-8DE9-4D4D-83D3-01F6D123CEF3}">
      <text>
        <r>
          <rPr>
            <sz val="11"/>
            <color indexed="81"/>
            <rFont val="Tahoma"/>
            <family val="2"/>
          </rPr>
          <t>IMPORTANTE:
Linhas para informar indicador. Devem ter o valor "8" para serem consideradas na avaliação.</t>
        </r>
      </text>
    </comment>
    <comment ref="A28" authorId="0" shapeId="0" xr:uid="{00000000-0006-0000-0C00-000026000000}">
      <text>
        <r>
          <rPr>
            <sz val="11"/>
            <color indexed="81"/>
            <rFont val="Tahoma"/>
            <family val="2"/>
          </rPr>
          <t>IMPORTANTE:
Linhas para informar indicador. Devem ter o valor "8" para serem consideradas na avaliação.</t>
        </r>
      </text>
    </comment>
    <comment ref="A29" authorId="0" shapeId="0" xr:uid="{00000000-0006-0000-0C00-000027000000}">
      <text>
        <r>
          <rPr>
            <sz val="11"/>
            <color indexed="81"/>
            <rFont val="Tahoma"/>
            <family val="2"/>
          </rPr>
          <t>IMPORTANTE:
Linhas para informar indicador. Devem ter o valor "8" para serem consideradas na avaliação.</t>
        </r>
      </text>
    </comment>
    <comment ref="A30" authorId="0" shapeId="0" xr:uid="{00000000-0006-0000-0C00-000028000000}">
      <text>
        <r>
          <rPr>
            <sz val="11"/>
            <color indexed="81"/>
            <rFont val="Tahoma"/>
            <family val="2"/>
          </rPr>
          <t>IMPORTANTE:
Linhas para informar indicador. Devem ter o valor "8" para serem consideradas na avaliação.</t>
        </r>
      </text>
    </comment>
    <comment ref="A31" authorId="0" shapeId="0" xr:uid="{00000000-0006-0000-0C00-000029000000}">
      <text>
        <r>
          <rPr>
            <sz val="11"/>
            <color indexed="81"/>
            <rFont val="Tahoma"/>
            <family val="2"/>
          </rPr>
          <t>IMPORTANTE:
Linhas para informar indicador. Devem ter o valor "8" para serem consideradas na avaliação.</t>
        </r>
      </text>
    </comment>
    <comment ref="A32" authorId="0" shapeId="0" xr:uid="{00000000-0006-0000-0C00-00002A000000}">
      <text>
        <r>
          <rPr>
            <sz val="11"/>
            <color indexed="81"/>
            <rFont val="Tahoma"/>
            <family val="2"/>
          </rPr>
          <t>IMPORTANTE:
Linhas para informar indicador. Devem ter o valor "8" para serem consideradas na avaliação.</t>
        </r>
      </text>
    </comment>
    <comment ref="A33" authorId="0" shapeId="0" xr:uid="{00000000-0006-0000-0C00-00002B000000}">
      <text>
        <r>
          <rPr>
            <sz val="11"/>
            <color indexed="81"/>
            <rFont val="Tahoma"/>
            <family val="2"/>
          </rPr>
          <t>IMPORTANTE:
Linhas para informar indicador. Devem ter o valor "8" para serem consideradas na avaliação.</t>
        </r>
      </text>
    </comment>
    <comment ref="A34" authorId="0" shapeId="0" xr:uid="{00000000-0006-0000-0C00-00002C000000}">
      <text>
        <r>
          <rPr>
            <sz val="11"/>
            <color indexed="81"/>
            <rFont val="Tahoma"/>
            <family val="2"/>
          </rPr>
          <t>IMPORTANTE:
Linhas para informar indicador. Devem ter o valor "8" para serem consideradas na avaliação.</t>
        </r>
      </text>
    </comment>
    <comment ref="A35" authorId="0" shapeId="0" xr:uid="{00000000-0006-0000-0C00-00002D000000}">
      <text>
        <r>
          <rPr>
            <sz val="11"/>
            <color indexed="81"/>
            <rFont val="Tahoma"/>
            <family val="2"/>
          </rPr>
          <t>IMPORTANTE:
Linhas para informar indicador. Devem ter o valor "8" para serem consideradas na avaliação.</t>
        </r>
      </text>
    </comment>
    <comment ref="A36" authorId="0" shapeId="0" xr:uid="{00000000-0006-0000-0C00-00002E000000}">
      <text>
        <r>
          <rPr>
            <sz val="11"/>
            <color indexed="81"/>
            <rFont val="Tahoma"/>
            <family val="2"/>
          </rPr>
          <t>IMPORTANTE:
Linhas para informar indicador. Devem ter o valor "8" para serem consideradas na avaliação.</t>
        </r>
      </text>
    </comment>
    <comment ref="C39" authorId="0" shapeId="0" xr:uid="{00000000-0006-0000-0C00-00002F000000}">
      <text>
        <r>
          <rPr>
            <sz val="10"/>
            <color indexed="81"/>
            <rFont val="Tahoma"/>
            <family val="2"/>
          </rPr>
          <t xml:space="preserve">O cálculo da nota média do Item (alínea) pondera os resultados operacionais com peso 30%. Os resultados estratégicos são ponderados com peso 70%, para Níveis B e I, e 60% com bônus de 10 p.p.  para Níveis II e III. O bônus, no Nível II, para inteirar peso 100%, é determinado pela existência de ao menos um resultado estratégico em patamar de liderança no Item.  No nível III, para inteirar 100%, 5 p.p., são determinados da mesma forma que no Nível II e 5 p.p., pela existência de um resultado estratégico em patamar de excelência mundial ou “zero erro” no Item. 
</t>
        </r>
      </text>
    </comment>
    <comment ref="B44" authorId="0" shapeId="0" xr:uid="{00000000-0006-0000-0C00-000030000000}">
      <text>
        <r>
          <rPr>
            <sz val="9"/>
            <color indexed="81"/>
            <rFont val="Tahoma"/>
            <family val="2"/>
          </rPr>
          <t>Inserir linhas se necessário
PF Ponto Forte
OM Oportunidade para Melhoria</t>
        </r>
      </text>
    </comment>
    <comment ref="B45" authorId="0" shapeId="0" xr:uid="{00000000-0006-0000-0C00-000031000000}">
      <text>
        <r>
          <rPr>
            <sz val="9"/>
            <color indexed="81"/>
            <rFont val="Tahoma"/>
            <family val="2"/>
          </rPr>
          <t>Inserir linhas se necessário
PF Ponto Forte
OM Oportunidade para Melhoria</t>
        </r>
      </text>
    </comment>
    <comment ref="B46" authorId="0" shapeId="0" xr:uid="{00000000-0006-0000-0C00-000032000000}">
      <text>
        <r>
          <rPr>
            <sz val="9"/>
            <color indexed="81"/>
            <rFont val="Tahoma"/>
            <family val="2"/>
          </rPr>
          <t>Inserir linhas se necessário
PF Ponto Forte
OM Oportunidade para Melhoria</t>
        </r>
      </text>
    </comment>
    <comment ref="B47" authorId="0" shapeId="0" xr:uid="{00000000-0006-0000-0C00-000033000000}">
      <text>
        <r>
          <rPr>
            <sz val="9"/>
            <color indexed="81"/>
            <rFont val="Tahoma"/>
            <family val="2"/>
          </rPr>
          <t>Inserir linhas se necessário
PF Ponto Forte
OM Oportunidade para Melhoria</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Xauf</author>
  </authors>
  <commentList>
    <comment ref="E1" authorId="0" shapeId="0" xr:uid="{DEBFA9F3-C8A1-43DB-A1E2-0F5207D24171}">
      <text>
        <r>
          <rPr>
            <sz val="10"/>
            <color indexed="81"/>
            <rFont val="Arial"/>
            <family val="2"/>
          </rPr>
          <t>Ao inserir linhas, depois de desproteger (Menu Revisão/Desproteger) com essa senha, copie a linha existente com as fórmulas, antes de informar os dados do indicador. A coluna 'A' deve valer '8' para o indicador da linha ser considerado.
Para reproteger (Menu Revisão/Proteger) use a mesma senha '/'  para não perder a garantia.</t>
        </r>
      </text>
    </comment>
    <comment ref="D2" authorId="1" shapeId="0" xr:uid="{97AE3828-D4EE-4DF6-886F-62EA9F491966}">
      <text>
        <r>
          <rPr>
            <sz val="9"/>
            <color indexed="81"/>
            <rFont val="Segoe UI"/>
            <family val="2"/>
          </rPr>
          <t>Os indicadores relativos a fornecedores permitem avaliar a eficiência e/ou eficácia do fornecimento dos tipos de fornecedores mais importantes, bem como a avaliação do atendimento de requisitos de fornecedores. Ex.: glosas, devoluções, indenizações por falhas, prazo de entrega, pagamento no prazo, fornecedores certificados, grau de avaliação dos fornecedores.
Em organizações do conhecimento como agências de comunicação, escritórios de engenharia e arquitetura, software-houses e similares, os clientes também podem representar um tipo de fornecedor relevante cujo fornecimento deve ser avaliado em termos de qualidade e tempestividade da informação fornecida como matéria-prima.</t>
        </r>
      </text>
    </comment>
    <comment ref="G3" authorId="2" shapeId="0" xr:uid="{FE79800B-8514-4926-A636-A02573CEC6E0}">
      <text>
        <r>
          <rPr>
            <sz val="9"/>
            <color indexed="81"/>
            <rFont val="Tahoma"/>
            <family val="2"/>
          </rPr>
          <t xml:space="preserve">Quatro fatores que qualificam os resultados são avaliados nos graus em que se encontram, para cada indicador de resultado de cada perspectiva ou Item de resultados. 
Cada fator ganha um grau que representará uma nota percentual: 0=0%, 1=30%, 2=60% e 3=100%, associada a um conceito descrito. A nota percentual de um resultado será a média das notas dos fatores. Resultados omitidos são considerados como nota zero, influenciando a média para baixo. 
O cálculo da nota do Item pondera os resultados operacionais com peso 30%. Os resultados do negócio e estratégicos são ponderados com peso 70%, para Níveis B e I, e com peso 60% mais possível acréscimo de 10 p.p.  para Níveis II e III. O acréscimo, no Nível II, para inteirar peso 100%, é determinado pela existência de ao menos um resultado estratégico em patamar de liderança  no Item, para resultado estratégico.  No Nível III, para inteirar 100%, 5 p.p. de acréscimo são determinados da mesma forma que no Nível II e 5 p.p. de acréscimo pela existência de um resultado em patamar de excelência  mundial, “zero erro” ou equivalente, para resultado estratégico. 
A pontuação do Item será a sua nota multiplicada pela pontuação máxima ou peso, determinado no “Quadro de pontuações máximas". 
</t>
        </r>
      </text>
    </comment>
    <comment ref="A4" authorId="0" shapeId="0" xr:uid="{00000000-0006-0000-0D00-000002000000}">
      <text>
        <r>
          <rPr>
            <sz val="11"/>
            <color indexed="81"/>
            <rFont val="Tahoma"/>
            <family val="2"/>
          </rPr>
          <t>IMPORTANTE:
Linhas para informar indicador. Devem ter o valor "8" para serem consideradas na totalização por Fator.</t>
        </r>
      </text>
    </comment>
    <comment ref="B4" authorId="0" shapeId="0" xr:uid="{00000000-0006-0000-0D00-000003000000}">
      <text>
        <r>
          <rPr>
            <b/>
            <sz val="10"/>
            <color indexed="81"/>
            <rFont val="Tahoma"/>
            <family val="2"/>
          </rPr>
          <t>BARRA DE PROGRESSO DO ITEM
Calculado com base nos fatores exigíveis para o Tipo de indicador.</t>
        </r>
      </text>
    </comment>
    <comment ref="G4" authorId="2" shapeId="0" xr:uid="{26915172-0512-4DC1-AEA0-A97E0C58C4EF}">
      <text>
        <r>
          <rPr>
            <sz val="10"/>
            <color indexed="81"/>
            <rFont val="Tahoma"/>
            <family val="2"/>
          </rPr>
          <t xml:space="preserve">Refere-se à demonstração de melhoria do desempenho ou estabilização  em bom nível. 
</t>
        </r>
      </text>
    </comment>
    <comment ref="J4" authorId="2" shapeId="0" xr:uid="{1E37C32F-D333-49C9-8344-6198F5796D01}">
      <text>
        <r>
          <rPr>
            <sz val="10"/>
            <color indexed="81"/>
            <rFont val="Tahoma"/>
            <family val="2"/>
          </rPr>
          <t xml:space="preserve">Refere-se à demonstração, no último ciclo ou exercício, de níveis de desempenho equivalentes ou superiores a referenciais comparativos pertinentes para o resultado do negócio (N) ou estratégico (E) comparável , havendo bonificação no Item para Níveis II ou III, quando houver resultado em nível de liderança ou de excelência.   
</t>
        </r>
      </text>
    </comment>
    <comment ref="P4" authorId="2" shapeId="0" xr:uid="{BAAD97E5-D263-4DE0-94A3-1C4288BEE162}">
      <text>
        <r>
          <rPr>
            <sz val="10"/>
            <color indexed="81"/>
            <rFont val="Tahoma"/>
            <family val="2"/>
          </rPr>
          <t>Refere-se à demonstração, pelo menos no último ciclo ou exercício, de cumprimento ou superação de nível de desempenho ou de melhoria  esperada, associada a requisito de parte interessada, para resultado do negócio (N) ou estratégico (E), que deve expressar esse requisito.</t>
        </r>
      </text>
    </comment>
    <comment ref="V4" authorId="0" shapeId="0" xr:uid="{63E82791-340D-454E-9012-59EEA45691E3}">
      <text>
        <r>
          <rPr>
            <sz val="10"/>
            <color indexed="81"/>
            <rFont val="Tahoma"/>
            <family val="2"/>
          </rPr>
          <t>Refere-se ao potencial de alcance de metas futuras para os resultados do negócio (N) ou estratégicos (E), justificado por meio de estudos, projeções ou avaliações realizadas pela organização.</t>
        </r>
      </text>
    </comment>
    <comment ref="C6" authorId="2" shapeId="0" xr:uid="{00000000-0006-0000-0D00-000008000000}">
      <text>
        <r>
          <rPr>
            <sz val="10"/>
            <color indexed="81"/>
            <rFont val="Tahoma"/>
            <family val="2"/>
          </rPr>
          <t>Uso livre. Opcionalmente, informar nesta coluna a área  responsável.</t>
        </r>
      </text>
    </comment>
    <comment ref="D6" authorId="2" shapeId="0" xr:uid="{00000000-0006-0000-0D00-000009000000}">
      <text>
        <r>
          <rPr>
            <sz val="10"/>
            <color indexed="81"/>
            <rFont val="Tahoma"/>
            <family val="2"/>
          </rPr>
          <t>Informar nesta coluna o nome dos indicadores de desempenho (KPIs - key performance indicators) ou fatos, que sejam  RELEVANTES para demonstrar o desempenho no Item, em um ou mais fatores - Evolução, Competitividade, Compromisso OU Potencial. 
Se existir informação recuperável para compor o indicador nesta "view" MEGSA ESG e for possível avaliar qualquer fator, registre o nome e depois avalie-o. Exemplo: a organização  que vem investindo para reduzir o nível de riscos empresariais e tem certeza que ele vem reduzindo, poderia cria o indicador "Nível de risco" como existente, avaliando-o de acordo (mais tarde pode-se obter o quantitativo).  
Se houver fato relevante (premiações, certificações, pesquisas independentes, concorrências ou outros) que demonstrem deempenho ESTRATÉGICO esse "indicador" pode ser incluído. Ex.: A empresa ganhou o prêmio de melhor ESG do setor no País entre 20 candidatas. Indicador; Prêmio ESG XXXX. Tipo "E", "Resultado é comparável? "S", É Competitivo? "S", É Líder? "S", É Ref. Excel. (mundial)? "N" (se for certificação Mundial de poucos "S"). Expressa compromisso com PI? avalaiar de acordo.
Não é necessário informar os resultados dos indicadores nas colunas AA em diante, o que servirá apenas para registro e não é usado no cálculo.</t>
        </r>
      </text>
    </comment>
    <comment ref="E6" authorId="2" shapeId="0" xr:uid="{00000000-0006-0000-0D00-00000A000000}">
      <text>
        <r>
          <rPr>
            <sz val="10"/>
            <color indexed="81"/>
            <rFont val="Tahoma"/>
            <family val="2"/>
          </rPr>
          <t xml:space="preserve">"E": indicador Estratégico. Serve para avaliar o êxito de alguma estratégia, direta ou indiretamente.
"N": indicador estratégico do Negócio. Serve para avaliar a missão, visão de futuro ou objetivo global da organização.
"O" ou qq outra coisa: Operacional
Permitida a combinação NE/EN, NO/ON. Nesse caso prevalece N ou E para avaliar o fator Competitividade, Compromisso e Potencial. 
</t>
        </r>
      </text>
    </comment>
    <comment ref="G6" authorId="2" shapeId="0" xr:uid="{3EB4BB4D-D438-4424-990A-F02E54DF6355}">
      <text>
        <r>
          <rPr>
            <sz val="9"/>
            <color indexed="81"/>
            <rFont val="Tahoma"/>
            <family val="2"/>
          </rPr>
          <t>Informar "S" se o indicador existir e for relevante para avaliar evolução.
Se o indicador não existir, mas deveria, deixar esta coluna e dos demais fatores em branco. O algoritmo assumirá evolução como "desconhecida".</t>
        </r>
        <r>
          <rPr>
            <u/>
            <sz val="9"/>
            <color indexed="81"/>
            <rFont val="Tahoma"/>
            <family val="2"/>
          </rPr>
          <t xml:space="preserve">
</t>
        </r>
        <r>
          <rPr>
            <sz val="9"/>
            <color indexed="81"/>
            <rFont val="Tahoma"/>
            <family val="2"/>
          </rPr>
          <t xml:space="preserve">Se o indicador for OPERACIONAL de algo NOVO (novo produto, processo) e não for possível avaliar a evolução não informar esse indicador. 
Se o indicador for ESTRATÉGICO, incluindo do NEGÓCIO, de algo NOVO (novo produto, processo ou estratégia) usar "N" nesta coluna e avaliar, quando  possível, os fatores competitividade e compromisso e, obrigatoriamente, o fator potencial.
</t>
        </r>
      </text>
    </comment>
    <comment ref="H6" authorId="2" shapeId="0" xr:uid="{5FFD6FE1-604C-4EA7-8063-7621B048584A}">
      <text>
        <r>
          <rPr>
            <sz val="9"/>
            <color indexed="81"/>
            <rFont val="Tahoma"/>
            <family val="2"/>
          </rPr>
          <t xml:space="preserve">0: Evolução desconhecida ou o resultado é em variável irrelevante
0: Evolução desconhecida  ou o resultado é em variável irrelevante
1: Evolução desfavorável 
2: Houve evolução para melhor ou manteve-se estável em nível aceitável 
3: Houve evolução significativa  para melhor ou alcançou nível de liderança ou de excelência
</t>
        </r>
      </text>
    </comment>
    <comment ref="I6" authorId="0" shapeId="0" xr:uid="{31DF2473-BFDD-4C56-992C-63180426B53B}">
      <text>
        <r>
          <rPr>
            <sz val="9"/>
            <color indexed="81"/>
            <rFont val="Tahoma"/>
            <family val="2"/>
          </rPr>
          <t>% parcial EVOLUÇÃO</t>
        </r>
      </text>
    </comment>
    <comment ref="J6" authorId="2" shapeId="0" xr:uid="{933D3812-0422-49F0-BE4F-FA58BE6863EC}">
      <text>
        <r>
          <rPr>
            <sz val="10"/>
            <color indexed="81"/>
            <rFont val="Tahoma"/>
            <family val="2"/>
          </rPr>
          <t>Para indicador do NEGÓCIO ou ESTRATÉGICO informar "S" se o resultado for COMPARÁVEL para avaliar a competitividade (mesmo que não tenha sido comparado ainda) com:
- concorrência, 
- organização de referência no tema do indicador
- organização congênere em mercado mais exigente ou mais desenvolvido
- média ou índices médios relevantes do setor ou no mercado
- referencial teórico para assegurar competitividade 
- parâmetro regulamentar de mercados regulados
Se for "N", pular para o fator Compromisso
Indicadores Operacionais podem ser comparados mas não são considerados na avaliação do fator Competitividade. Se a comparação foi informada para demonstrar estabilização em nível aceitável as colunas "Competitividade" não precisam ser preenchidas.</t>
        </r>
      </text>
    </comment>
    <comment ref="K6" authorId="2" shapeId="0" xr:uid="{AE580615-7D71-4118-9C82-94F55C5C4363}">
      <text>
        <r>
          <rPr>
            <sz val="9"/>
            <color indexed="81"/>
            <rFont val="Tahoma"/>
            <family val="2"/>
          </rPr>
          <t xml:space="preserve">0: Competitividade desconhecida por ausência de comparação com referencial comparativo pertinente 
1: Não é competitivo
2: Melhor ou igual a uma média relevante 
3: Melhor ou igual a concorrência, a organização que é referência  no tema ou a uma organização congênere em mercado mais desenvolvido 
</t>
        </r>
      </text>
    </comment>
    <comment ref="L6" authorId="2" shapeId="0" xr:uid="{34560B3D-8708-4C0B-A291-A6606F866DB5}">
      <text>
        <r>
          <rPr>
            <sz val="9"/>
            <color indexed="81"/>
            <rFont val="Tahoma"/>
            <family val="2"/>
          </rPr>
          <t>Informar o nome do referencial comparativo. 
Ex.: nome da empresa concorrente, de refererência no tema ou congênere em mercado mais desenvolvido; nome da média do setor ou mercado; nome do índice médio de mercado - IGPM, IPCA, CDI -, nome do parametro regulamentar (que tb pode expressar simultaneamente requisito de parte interessada)</t>
        </r>
      </text>
    </comment>
    <comment ref="M6" authorId="2" shapeId="0" xr:uid="{CF97CAEF-3001-4163-A59A-24D144C81BCB}">
      <text>
        <r>
          <rPr>
            <sz val="9"/>
            <color indexed="81"/>
            <rFont val="Tahoma"/>
            <family val="2"/>
          </rPr>
          <t>Avaliar só se for Competitivo.
Informe "S" se estiver à frente ou entre outros líderes nesse resultado.
Se for "N" ou NS, não precisa continuar avaliando o fator Competitividade</t>
        </r>
      </text>
    </comment>
    <comment ref="N6" authorId="2" shapeId="0" xr:uid="{BFF87912-AA20-4897-A502-57D28408B19C}">
      <text>
        <r>
          <rPr>
            <sz val="9"/>
            <color indexed="81"/>
            <rFont val="Tahoma"/>
            <family val="2"/>
          </rPr>
          <t xml:space="preserve">Avaliar só se for Competitivo.
Informar "S" se estiver entre os melhores do mundo nesse resultado (4o. quartil) ou se estiver em nível de Referencial Teórico de Excelência, por exemplo: "Zero erro", "6-sigma".
100% não é Referencial Teórico de Excelência se o percentual for calculado sobre valor total não absoluto.  </t>
        </r>
      </text>
    </comment>
    <comment ref="O6" authorId="0" shapeId="0" xr:uid="{9278047B-9F56-4765-9A4E-E93F02931695}">
      <text>
        <r>
          <rPr>
            <sz val="8"/>
            <color indexed="81"/>
            <rFont val="Tahoma"/>
            <family val="2"/>
          </rPr>
          <t>% parcial COMPETITIVIDADE</t>
        </r>
      </text>
    </comment>
    <comment ref="P6" authorId="2" shapeId="0" xr:uid="{B3184159-8513-48E3-82AB-D35270B2492E}">
      <text>
        <r>
          <rPr>
            <sz val="9"/>
            <color indexed="81"/>
            <rFont val="Tahoma"/>
            <family val="2"/>
          </rPr>
          <t>Para indicador do NEGÓCIO ou ESTRATÈGICO informar "S" se havia Requisito de Parte Interessada (RPI) (nível ou melhoria esperada) para esse resultado, no último ciclo ou exercício.
Se for "N" ou "NS" não precisa continuar avaliando o fator Compromisso.
Indicadores Operacionais podem ter compromissos mas não são considerados na avaliação do fator Compromisso. Se o compromisso foi informado para demonstrar estabilização em nível aceitável as colunas "Compromisso" não precisam ser preenchidas.</t>
        </r>
      </text>
    </comment>
    <comment ref="Q6" authorId="2" shapeId="0" xr:uid="{92D6FF0D-F92F-47F5-8138-A8EA45B81E32}">
      <text>
        <r>
          <rPr>
            <sz val="9"/>
            <color indexed="81"/>
            <rFont val="Tahoma"/>
            <family val="2"/>
          </rPr>
          <t xml:space="preserve">0: Compromisso inexistente onde deveria haver
1: Compromisso não cumprido 
2: Compromisso não cumprido, em razão de fatores externos justificados, ou praticamente  cumprido
3: Compromisso cumprido ou superado
</t>
        </r>
      </text>
    </comment>
    <comment ref="R6" authorId="2" shapeId="0" xr:uid="{54BF6310-8F7D-4A0E-9188-B949DD53B420}">
      <text>
        <r>
          <rPr>
            <sz val="10"/>
            <color indexed="81"/>
            <rFont val="Tahoma"/>
            <family val="2"/>
          </rPr>
          <t>Informar o nome ou sigla que identifica a(s) parte(s)  interessada(s) no resultado.</t>
        </r>
      </text>
    </comment>
    <comment ref="S6" authorId="2" shapeId="0" xr:uid="{A6D41009-739C-4390-AC5F-E68E314867FC}">
      <text>
        <r>
          <rPr>
            <sz val="10"/>
            <color indexed="81"/>
            <rFont val="Tahoma"/>
            <family val="2"/>
          </rPr>
          <t xml:space="preserve">MT: Havia Meta compromissada com a parte interessada no último exercício ou ciclo
EF: Havia Evolução Favorável compromissada com parte interessada no último exercício ou ciclo </t>
        </r>
      </text>
    </comment>
    <comment ref="T6" authorId="2" shapeId="0" xr:uid="{DF0488C5-1810-473C-B404-65AEFBA1286C}">
      <text>
        <r>
          <rPr>
            <sz val="9"/>
            <color indexed="81"/>
            <rFont val="Tahoma"/>
            <family val="2"/>
          </rPr>
          <t xml:space="preserve">Informar o identificador do documento onde se estabeleceu esse compromiso com a parte interessada. Ex.: Diretriz, Instrução Normativa, Portaria, PE, Contrato Gestão, SLA, Princípios empresa, Política etc.
</t>
        </r>
      </text>
    </comment>
    <comment ref="U6" authorId="0" shapeId="0" xr:uid="{669B472A-8B19-47AB-8DFC-AE25D292E637}">
      <text>
        <r>
          <rPr>
            <sz val="8"/>
            <color indexed="81"/>
            <rFont val="Tahoma"/>
            <family val="2"/>
          </rPr>
          <t xml:space="preserve">% parcial COMPROMISSO
</t>
        </r>
      </text>
    </comment>
    <comment ref="V6" authorId="2" shapeId="0" xr:uid="{0359B3B8-CA49-41AC-8F2D-1ABA267DDBB8}">
      <text>
        <r>
          <rPr>
            <sz val="9"/>
            <color indexed="81"/>
            <rFont val="Tahoma"/>
            <family val="2"/>
          </rPr>
          <t xml:space="preserve">0: Não há meta futura apresentada
1: Há meta futura sem a justificativa para o potencial de alcance 
2: Há meta futura com potencial de alcance justificado genericamente
3: Há meta futura com potencial de alcance justificado por estudos, projeções ou avaliações
</t>
        </r>
      </text>
    </comment>
    <comment ref="W6" authorId="0" shapeId="0" xr:uid="{B0C39D78-FB43-4A1A-B6AD-9C5C506C4A6A}">
      <text>
        <r>
          <rPr>
            <sz val="10"/>
            <color indexed="81"/>
            <rFont val="Tahoma"/>
            <family val="2"/>
          </rPr>
          <t xml:space="preserve">Informar a denominação do estudo que justifica o potencial de alcance da meta estabelecida.
Ex.: Estudo de ROI, Avliação de Investimento, Análises de especialistas.
</t>
        </r>
      </text>
    </comment>
    <comment ref="X6" authorId="0" shapeId="0" xr:uid="{ADC68D8B-02FE-44C4-A5EC-1E6B2E713E16}">
      <text>
        <r>
          <rPr>
            <sz val="8"/>
            <color indexed="81"/>
            <rFont val="Tahoma"/>
            <family val="2"/>
          </rPr>
          <t>% parcial POTENCIAL</t>
        </r>
      </text>
    </comment>
    <comment ref="Y6" authorId="0" shapeId="0" xr:uid="{0623EAC3-8190-48EE-8E12-5A2DFE5F0329}">
      <text>
        <r>
          <rPr>
            <sz val="9"/>
            <color indexed="81"/>
            <rFont val="Tahoma"/>
            <family val="2"/>
          </rPr>
          <t>Média dos fatores aplicáveis.
É aplicável o fator COMPETITIVIDDE para resultados exclusivamente operacionais..
São aplicáveis os quatro fatores para resultados ESTRATÉGICOS, incluindo os do NEGÓCIO.</t>
        </r>
      </text>
    </comment>
    <comment ref="AA6" authorId="2" shapeId="0" xr:uid="{5758664B-E72E-4131-A928-AE5163B17EC4}">
      <text>
        <r>
          <rPr>
            <sz val="9"/>
            <color indexed="81"/>
            <rFont val="Tahoma"/>
            <family val="2"/>
          </rPr>
          <t>Sentido desejado do indicador.
+: Aumentar 
=: Manter
-:  Diminuir
O sentido "Manter" é assinalado quando se deseja que o resultado se mantenha no nível de competitivide atingido,quando comparável, E atendendo Requiisito de Parte interessada, quando existir. Resultados não comparáveis ou sem RPIs não devem "manter" um nível que não se sabe se é bom ou ruim, a menos que tenha alcançado um nível de referencial de excelência teórico como zero-erro", sis-sigma ou outro.Sentido</t>
        </r>
      </text>
    </comment>
    <comment ref="AB6" authorId="2" shapeId="0" xr:uid="{F910ABF8-229C-4858-B395-5E6A3B4CFE7B}">
      <text>
        <r>
          <rPr>
            <sz val="9"/>
            <color indexed="81"/>
            <rFont val="Tahoma"/>
            <family val="2"/>
          </rPr>
          <t xml:space="preserve">Valor do indicador há 2 ciclos.
Um ciclo geralmente é um exercício porém podem ser considerados ciclos menores desde que compatíveis com a periodicidade do planejamento do objeto do indicador.
Inserir colunas de ciclos anteriores à esquerda se for necessário para demonstrar evolução favorável.
</t>
        </r>
      </text>
    </comment>
    <comment ref="AC6" authorId="2" shapeId="0" xr:uid="{0EC63F75-7C7E-4BD4-9167-8BEBC02BCFBD}">
      <text>
        <r>
          <rPr>
            <sz val="10"/>
            <color indexed="81"/>
            <rFont val="Tahoma"/>
            <family val="2"/>
          </rPr>
          <t xml:space="preserve">Valor do indicador no último ciclo.
</t>
        </r>
      </text>
    </comment>
    <comment ref="AD6" authorId="2" shapeId="0" xr:uid="{34ABEFD8-57AE-42D2-B87D-99C0B5974E48}">
      <text>
        <r>
          <rPr>
            <sz val="10"/>
            <color indexed="81"/>
            <rFont val="Tahoma"/>
            <family val="2"/>
          </rPr>
          <t>O Referencial Comparativo é o valor do resultado do indicador na Concorrência, em Organização congênere em mercado mais desenvolvido, em Organização de referência no tema do indicador, Médias do mercado ou do setor ou qualquer outra informação que permita avaliar se o resultado do último ciclo possui alguma competitividade.
Mesmo que o indicador não possua série histórica ele pode ser utilizado para evidenciar Competitividade em algum tema, como é o caso de resultados de pesquisas em que participam outras organziações. Nesse caso a evolução no mesmo tema pode ser demonstrada por meio de outro indicador.</t>
        </r>
      </text>
    </comment>
    <comment ref="AE6" authorId="2" shapeId="0" xr:uid="{187D5092-AEE7-49ED-BD73-3BA8344ADD95}">
      <text>
        <r>
          <rPr>
            <sz val="10"/>
            <color indexed="81"/>
            <rFont val="Tahoma"/>
            <family val="2"/>
          </rPr>
          <t xml:space="preserve">Requisito de Parte Interessada é um Valor esperado (MT) por ela ou uma Evolução favorável (EF) esperada por ela no último exercício.
</t>
        </r>
      </text>
    </comment>
    <comment ref="AF6" authorId="2" shapeId="0" xr:uid="{0D2F8C2C-0000-474D-9298-6FBA5E4EBE72}">
      <text>
        <r>
          <rPr>
            <sz val="9"/>
            <color indexed="81"/>
            <rFont val="Tahoma"/>
            <family val="2"/>
          </rPr>
          <t>Adicionar explicações sobre o indicador ou sua situação se necessário.</t>
        </r>
      </text>
    </comment>
    <comment ref="AG6" authorId="2" shapeId="0" xr:uid="{20FA6BDB-24EB-4AE5-95D7-59F8E41DBBFE}">
      <text>
        <r>
          <rPr>
            <sz val="10"/>
            <color indexed="81"/>
            <rFont val="Tahoma"/>
            <family val="2"/>
          </rPr>
          <t>Ligar a um Processo dos Critérios de 1 a 7 se desejar.</t>
        </r>
      </text>
    </comment>
    <comment ref="A9" authorId="0" shapeId="0" xr:uid="{00000000-0006-0000-0D00-000025000000}">
      <text>
        <r>
          <rPr>
            <sz val="11"/>
            <color indexed="81"/>
            <rFont val="Tahoma"/>
            <family val="2"/>
          </rPr>
          <t>IMPORTANTE:
Linhas para informar indicador. Devem ter o valor "8" para serem consideradas na avaliação.</t>
        </r>
      </text>
    </comment>
    <comment ref="A10" authorId="0" shapeId="0" xr:uid="{5889F099-1BD6-476B-89C3-BDECB1C95701}">
      <text>
        <r>
          <rPr>
            <sz val="11"/>
            <color indexed="81"/>
            <rFont val="Tahoma"/>
            <family val="2"/>
          </rPr>
          <t>IMPORTANTE:
Linhas para informar indicador. Devem ter o valor "8" para serem consideradas na avaliação.</t>
        </r>
      </text>
    </comment>
    <comment ref="A11" authorId="0" shapeId="0" xr:uid="{9284F320-3BD9-4E05-BC94-5D13D5F3BFF6}">
      <text>
        <r>
          <rPr>
            <sz val="11"/>
            <color indexed="81"/>
            <rFont val="Tahoma"/>
            <family val="2"/>
          </rPr>
          <t>IMPORTANTE:
Linhas para informar indicador. Devem ter o valor "8" para serem consideradas na avaliação.</t>
        </r>
      </text>
    </comment>
    <comment ref="A12" authorId="0" shapeId="0" xr:uid="{14EEEC91-7A12-4C19-8912-449BD089F591}">
      <text>
        <r>
          <rPr>
            <sz val="11"/>
            <color indexed="81"/>
            <rFont val="Tahoma"/>
            <family val="2"/>
          </rPr>
          <t>IMPORTANTE:
Linhas para informar indicador. Devem ter o valor "8" para serem consideradas na avaliação.</t>
        </r>
      </text>
    </comment>
    <comment ref="A13" authorId="0" shapeId="0" xr:uid="{C6E797A0-ACB5-4817-8836-EE2C1EE84F94}">
      <text>
        <r>
          <rPr>
            <sz val="11"/>
            <color indexed="81"/>
            <rFont val="Tahoma"/>
            <family val="2"/>
          </rPr>
          <t>IMPORTANTE:
Linhas para informar indicador. Devem ter o valor "8" para serem consideradas na avaliação.</t>
        </r>
      </text>
    </comment>
    <comment ref="A14" authorId="0" shapeId="0" xr:uid="{305F2C32-3C86-45D6-BA15-A9A2FF8FE423}">
      <text>
        <r>
          <rPr>
            <sz val="11"/>
            <color indexed="81"/>
            <rFont val="Tahoma"/>
            <family val="2"/>
          </rPr>
          <t>IMPORTANTE:
Linhas para informar indicador. Devem ter o valor "8" para serem consideradas na avaliação.</t>
        </r>
      </text>
    </comment>
    <comment ref="A15" authorId="0" shapeId="0" xr:uid="{92A11F5E-9360-4359-A317-0056A0F6FD97}">
      <text>
        <r>
          <rPr>
            <sz val="11"/>
            <color indexed="81"/>
            <rFont val="Tahoma"/>
            <family val="2"/>
          </rPr>
          <t>IMPORTANTE:
Linhas para informar indicador. Devem ter o valor "8" para serem consideradas na avaliação.</t>
        </r>
      </text>
    </comment>
    <comment ref="A16" authorId="0" shapeId="0" xr:uid="{3F9A3E54-3D8B-4A4F-9833-F18982A52068}">
      <text>
        <r>
          <rPr>
            <sz val="11"/>
            <color indexed="81"/>
            <rFont val="Tahoma"/>
            <family val="2"/>
          </rPr>
          <t>IMPORTANTE:
Linhas para informar indicador. Devem ter o valor "8" para serem consideradas na avaliação.</t>
        </r>
      </text>
    </comment>
    <comment ref="A17" authorId="0" shapeId="0" xr:uid="{3D3D49BF-93B1-4E26-8CC3-48A5725E5315}">
      <text>
        <r>
          <rPr>
            <sz val="11"/>
            <color indexed="81"/>
            <rFont val="Tahoma"/>
            <family val="2"/>
          </rPr>
          <t>IMPORTANTE:
Linhas para informar indicador. Devem ter o valor "8" para serem consideradas na avaliação.</t>
        </r>
      </text>
    </comment>
    <comment ref="A18" authorId="0" shapeId="0" xr:uid="{C231A3E8-FCDD-4F09-89BE-262ACB572056}">
      <text>
        <r>
          <rPr>
            <sz val="11"/>
            <color indexed="81"/>
            <rFont val="Tahoma"/>
            <family val="2"/>
          </rPr>
          <t>IMPORTANTE:
Linhas para informar indicador. Devem ter o valor "8" para serem consideradas na avaliação.</t>
        </r>
      </text>
    </comment>
    <comment ref="A19" authorId="0" shapeId="0" xr:uid="{F954CA84-AFC1-4519-8AC4-4774DCD792E0}">
      <text>
        <r>
          <rPr>
            <sz val="11"/>
            <color indexed="81"/>
            <rFont val="Tahoma"/>
            <family val="2"/>
          </rPr>
          <t>IMPORTANTE:
Linhas para informar indicador. Devem ter o valor "8" para serem consideradas na avaliação.</t>
        </r>
      </text>
    </comment>
    <comment ref="A20" authorId="0" shapeId="0" xr:uid="{B382663E-93AA-4F0F-9C03-F2D3400237BA}">
      <text>
        <r>
          <rPr>
            <sz val="11"/>
            <color indexed="81"/>
            <rFont val="Tahoma"/>
            <family val="2"/>
          </rPr>
          <t>IMPORTANTE:
Linhas para informar indicador. Devem ter o valor "8" para serem consideradas na avaliação.</t>
        </r>
      </text>
    </comment>
    <comment ref="A21" authorId="0" shapeId="0" xr:uid="{2F54381F-8E6E-449E-8EB8-C17A4ED0F928}">
      <text>
        <r>
          <rPr>
            <sz val="11"/>
            <color indexed="81"/>
            <rFont val="Tahoma"/>
            <family val="2"/>
          </rPr>
          <t>IMPORTANTE:
Linhas para informar indicador. Devem ter o valor "8" para serem consideradas na avaliação.</t>
        </r>
      </text>
    </comment>
    <comment ref="A22" authorId="0" shapeId="0" xr:uid="{8B20CA85-8DD8-4EE2-893C-60DEDC97A3AB}">
      <text>
        <r>
          <rPr>
            <sz val="11"/>
            <color indexed="81"/>
            <rFont val="Tahoma"/>
            <family val="2"/>
          </rPr>
          <t>IMPORTANTE:
Linhas para informar indicador. Devem ter o valor "8" para serem consideradas na avaliação.</t>
        </r>
      </text>
    </comment>
    <comment ref="A23" authorId="0" shapeId="0" xr:uid="{1BBD1B67-8540-466D-8C39-C01D64A2788F}">
      <text>
        <r>
          <rPr>
            <sz val="11"/>
            <color indexed="81"/>
            <rFont val="Tahoma"/>
            <family val="2"/>
          </rPr>
          <t>IMPORTANTE:
Linhas para informar indicador. Devem ter o valor "8" para serem consideradas na avaliação.</t>
        </r>
      </text>
    </comment>
    <comment ref="A24" authorId="0" shapeId="0" xr:uid="{7EA93F13-3759-4418-833D-A621580F0282}">
      <text>
        <r>
          <rPr>
            <sz val="11"/>
            <color indexed="81"/>
            <rFont val="Tahoma"/>
            <family val="2"/>
          </rPr>
          <t>IMPORTANTE:
Linhas para informar indicador. Devem ter o valor "8" para serem consideradas na avaliação.</t>
        </r>
      </text>
    </comment>
    <comment ref="A25" authorId="0" shapeId="0" xr:uid="{DF04F9CC-CABF-4ED1-B37C-7F7E55F0CCCE}">
      <text>
        <r>
          <rPr>
            <sz val="11"/>
            <color indexed="81"/>
            <rFont val="Tahoma"/>
            <family val="2"/>
          </rPr>
          <t>IMPORTANTE:
Linhas para informar indicador. Devem ter o valor "8" para serem consideradas na avaliação.</t>
        </r>
      </text>
    </comment>
    <comment ref="A26" authorId="0" shapeId="0" xr:uid="{3F043287-7E07-4057-B5C2-3D5A6606DEE8}">
      <text>
        <r>
          <rPr>
            <sz val="11"/>
            <color indexed="81"/>
            <rFont val="Tahoma"/>
            <family val="2"/>
          </rPr>
          <t>IMPORTANTE:
Linhas para informar indicador. Devem ter o valor "8" para serem consideradas na avaliação.</t>
        </r>
      </text>
    </comment>
    <comment ref="A27" authorId="0" shapeId="0" xr:uid="{92B266EF-D822-47DF-AB3B-C62554D2A02C}">
      <text>
        <r>
          <rPr>
            <sz val="11"/>
            <color indexed="81"/>
            <rFont val="Tahoma"/>
            <family val="2"/>
          </rPr>
          <t>IMPORTANTE:
Linhas para informar indicador. Devem ter o valor "8" para serem consideradas na avaliação.</t>
        </r>
      </text>
    </comment>
    <comment ref="A28" authorId="0" shapeId="0" xr:uid="{0B517CF4-00F3-4654-B47A-A12696075ACA}">
      <text>
        <r>
          <rPr>
            <sz val="11"/>
            <color indexed="81"/>
            <rFont val="Tahoma"/>
            <family val="2"/>
          </rPr>
          <t>IMPORTANTE:
Linhas para informar indicador. Devem ter o valor "8" para serem consideradas na avaliação.</t>
        </r>
      </text>
    </comment>
    <comment ref="A29" authorId="0" shapeId="0" xr:uid="{9AA3F111-D848-4BF1-9642-6F50AD70FDEE}">
      <text>
        <r>
          <rPr>
            <sz val="11"/>
            <color indexed="81"/>
            <rFont val="Tahoma"/>
            <family val="2"/>
          </rPr>
          <t>IMPORTANTE:
Linhas para informar indicador. Devem ter o valor "8" para serem consideradas na avaliação.</t>
        </r>
      </text>
    </comment>
    <comment ref="A30" authorId="0" shapeId="0" xr:uid="{481AF7E7-B869-43E6-876C-9018750A654F}">
      <text>
        <r>
          <rPr>
            <sz val="11"/>
            <color indexed="81"/>
            <rFont val="Tahoma"/>
            <family val="2"/>
          </rPr>
          <t>IMPORTANTE:
Linhas para informar indicador. Devem ter o valor "8" para serem consideradas na avaliação.</t>
        </r>
      </text>
    </comment>
    <comment ref="A31" authorId="0" shapeId="0" xr:uid="{C3EA024F-2652-4784-9752-45B0B2E12097}">
      <text>
        <r>
          <rPr>
            <sz val="11"/>
            <color indexed="81"/>
            <rFont val="Tahoma"/>
            <family val="2"/>
          </rPr>
          <t>IMPORTANTE:
Linhas para informar indicador. Devem ter o valor "8" para serem consideradas na avaliação.</t>
        </r>
      </text>
    </comment>
    <comment ref="A32" authorId="0" shapeId="0" xr:uid="{5BC13137-B06F-443B-8101-A14F0CEBD8A1}">
      <text>
        <r>
          <rPr>
            <sz val="11"/>
            <color indexed="81"/>
            <rFont val="Tahoma"/>
            <family val="2"/>
          </rPr>
          <t>IMPORTANTE:
Linhas para informar indicador. Devem ter o valor "8" para serem consideradas na avaliação.</t>
        </r>
      </text>
    </comment>
    <comment ref="A33" authorId="0" shapeId="0" xr:uid="{E36922B1-5584-42A3-B55F-8F2040AE53AD}">
      <text>
        <r>
          <rPr>
            <sz val="11"/>
            <color indexed="81"/>
            <rFont val="Tahoma"/>
            <family val="2"/>
          </rPr>
          <t>IMPORTANTE:
Linhas para informar indicador. Devem ter o valor "8" para serem consideradas na avaliação.</t>
        </r>
      </text>
    </comment>
    <comment ref="A34" authorId="0" shapeId="0" xr:uid="{2941B98E-EB15-4B99-87D2-58F11327A4C9}">
      <text>
        <r>
          <rPr>
            <sz val="11"/>
            <color indexed="81"/>
            <rFont val="Tahoma"/>
            <family val="2"/>
          </rPr>
          <t>IMPORTANTE:
Linhas para informar indicador. Devem ter o valor "8" para serem consideradas na avaliação.</t>
        </r>
      </text>
    </comment>
    <comment ref="A35" authorId="0" shapeId="0" xr:uid="{FA3D35E5-675B-4E8A-BB6B-262919A8D75F}">
      <text>
        <r>
          <rPr>
            <sz val="11"/>
            <color indexed="81"/>
            <rFont val="Tahoma"/>
            <family val="2"/>
          </rPr>
          <t>IMPORTANTE:
Linhas para informar indicador. Devem ter o valor "8" para serem consideradas na avaliação.</t>
        </r>
      </text>
    </comment>
    <comment ref="A36" authorId="0" shapeId="0" xr:uid="{AA5A70C6-D90B-467E-84D4-6468444A06C2}">
      <text>
        <r>
          <rPr>
            <sz val="11"/>
            <color indexed="81"/>
            <rFont val="Tahoma"/>
            <family val="2"/>
          </rPr>
          <t>IMPORTANTE:
Linhas para informar indicador. Devem ter o valor "8" para serem consideradas na avaliação.</t>
        </r>
      </text>
    </comment>
    <comment ref="A37" authorId="0" shapeId="0" xr:uid="{00000000-0006-0000-0D00-000026000000}">
      <text>
        <r>
          <rPr>
            <sz val="11"/>
            <color indexed="81"/>
            <rFont val="Tahoma"/>
            <family val="2"/>
          </rPr>
          <t>IMPORTANTE:
Linhas para informar indicador. Devem ter o valor "8" para serem consideradas na avaliação.</t>
        </r>
      </text>
    </comment>
    <comment ref="A38" authorId="0" shapeId="0" xr:uid="{00000000-0006-0000-0D00-000027000000}">
      <text>
        <r>
          <rPr>
            <sz val="11"/>
            <color indexed="81"/>
            <rFont val="Tahoma"/>
            <family val="2"/>
          </rPr>
          <t>IMPORTANTE:
Linhas para informar indicador. Devem ter o valor "8" para serem consideradas na avaliação.</t>
        </r>
      </text>
    </comment>
    <comment ref="A39" authorId="0" shapeId="0" xr:uid="{00000000-0006-0000-0D00-000028000000}">
      <text>
        <r>
          <rPr>
            <sz val="11"/>
            <color indexed="81"/>
            <rFont val="Tahoma"/>
            <family val="2"/>
          </rPr>
          <t>IMPORTANTE:
Linhas para informar indicador. Devem ter o valor "8" para serem consideradas na avaliação.</t>
        </r>
      </text>
    </comment>
    <comment ref="A40" authorId="0" shapeId="0" xr:uid="{00000000-0006-0000-0D00-000029000000}">
      <text>
        <r>
          <rPr>
            <sz val="11"/>
            <color indexed="81"/>
            <rFont val="Tahoma"/>
            <family val="2"/>
          </rPr>
          <t>IMPORTANTE:
Linhas para informar indicador. Devem ter o valor "8" para serem consideradas na avaliação.</t>
        </r>
      </text>
    </comment>
    <comment ref="A41" authorId="0" shapeId="0" xr:uid="{00000000-0006-0000-0D00-00002A000000}">
      <text>
        <r>
          <rPr>
            <sz val="11"/>
            <color indexed="81"/>
            <rFont val="Tahoma"/>
            <family val="2"/>
          </rPr>
          <t>IMPORTANTE:
Linhas para informar indicador. Devem ter o valor "8" para serem consideradas na avaliação.</t>
        </r>
      </text>
    </comment>
    <comment ref="A42" authorId="0" shapeId="0" xr:uid="{00000000-0006-0000-0D00-00002B000000}">
      <text>
        <r>
          <rPr>
            <sz val="11"/>
            <color indexed="81"/>
            <rFont val="Tahoma"/>
            <family val="2"/>
          </rPr>
          <t>IMPORTANTE:
Linhas para informar indicador. Devem ter o valor "8" para serem consideradas na avaliação.</t>
        </r>
      </text>
    </comment>
    <comment ref="A43" authorId="0" shapeId="0" xr:uid="{00000000-0006-0000-0D00-00002C000000}">
      <text>
        <r>
          <rPr>
            <sz val="11"/>
            <color indexed="81"/>
            <rFont val="Tahoma"/>
            <family val="2"/>
          </rPr>
          <t>IMPORTANTE:
Linhas para informar indicador. Devem ter o valor "8" para serem consideradas na avaliação.</t>
        </r>
      </text>
    </comment>
    <comment ref="A44" authorId="0" shapeId="0" xr:uid="{00000000-0006-0000-0D00-00002D000000}">
      <text>
        <r>
          <rPr>
            <sz val="11"/>
            <color indexed="81"/>
            <rFont val="Tahoma"/>
            <family val="2"/>
          </rPr>
          <t>IMPORTANTE:
Linhas para informar indicador. Devem ter o valor "8" para serem consideradas na avaliação.</t>
        </r>
      </text>
    </comment>
    <comment ref="A45" authorId="0" shapeId="0" xr:uid="{00000000-0006-0000-0D00-00002E000000}">
      <text>
        <r>
          <rPr>
            <sz val="11"/>
            <color indexed="81"/>
            <rFont val="Tahoma"/>
            <family val="2"/>
          </rPr>
          <t>IMPORTANTE:
Linhas para informar indicador. Devem ter o valor "8" para serem consideradas na avaliação.</t>
        </r>
      </text>
    </comment>
    <comment ref="C48" authorId="0" shapeId="0" xr:uid="{00000000-0006-0000-0D00-00002F000000}">
      <text>
        <r>
          <rPr>
            <sz val="10"/>
            <color indexed="81"/>
            <rFont val="Tahoma"/>
            <family val="2"/>
          </rPr>
          <t xml:space="preserve">O cálculo da nota média do Item (alínea) pondera os resultados operacionais com peso 30%. Os resultados estratégicos são ponderados com peso 70%, para Níveis B e I, e 60% com bônus de 10 p.p.  para Níveis II e III. O bônus, no Nível II, para inteirar peso 100%, é determinado pela existência de ao menos um resultado estratégico em patamar de liderança no Item.  No nível III, para inteirar 100%, 5 p.p., são determinados da mesma forma que no Nível II e 5 p.p., pela existência de um resultado estratégico em patamar de excelência mundial ou “zero erro” no Item. 
</t>
        </r>
      </text>
    </comment>
    <comment ref="B53" authorId="0" shapeId="0" xr:uid="{00000000-0006-0000-0D00-000030000000}">
      <text>
        <r>
          <rPr>
            <sz val="9"/>
            <color indexed="81"/>
            <rFont val="Tahoma"/>
            <family val="2"/>
          </rPr>
          <t>Inserir linhas se necessário
PF Ponto Forte
OM Oportunidade para Melhoria</t>
        </r>
      </text>
    </comment>
    <comment ref="B54" authorId="0" shapeId="0" xr:uid="{00000000-0006-0000-0D00-000031000000}">
      <text>
        <r>
          <rPr>
            <sz val="9"/>
            <color indexed="81"/>
            <rFont val="Tahoma"/>
            <family val="2"/>
          </rPr>
          <t>Inserir linhas se necessário
PF Ponto Forte
OM Oportunidade para Melhoria</t>
        </r>
      </text>
    </comment>
    <comment ref="B55" authorId="0" shapeId="0" xr:uid="{00000000-0006-0000-0D00-000032000000}">
      <text>
        <r>
          <rPr>
            <sz val="9"/>
            <color indexed="81"/>
            <rFont val="Tahoma"/>
            <family val="2"/>
          </rPr>
          <t>Inserir linhas se necessário
PF Ponto Forte
OM Oportunidade para Melhoria</t>
        </r>
      </text>
    </comment>
    <comment ref="B56" authorId="0" shapeId="0" xr:uid="{00000000-0006-0000-0D00-000033000000}">
      <text>
        <r>
          <rPr>
            <sz val="9"/>
            <color indexed="81"/>
            <rFont val="Tahoma"/>
            <family val="2"/>
          </rPr>
          <t>Inserir linhas se necessário
PF Ponto Forte
OM Oportunidade para Melhoria</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Carlos Schauff</author>
    <author>User</author>
    <author>Xauf</author>
  </authors>
  <commentList>
    <comment ref="E1" authorId="0" shapeId="0" xr:uid="{B262EC2E-D898-426F-9981-C699BB65F3E2}">
      <text>
        <r>
          <rPr>
            <sz val="10"/>
            <color indexed="81"/>
            <rFont val="Arial"/>
            <family val="2"/>
          </rPr>
          <t>Ao inserir linhas, depois de desproteger (Menu Revisão/Desproteger) com essa senha, copie a linha existente com as fórmulas, antes de informar os dados do indicador. A coluna 'A' deve valer '8' para o indicador da linha ser considerado.
Para reproteger (Menu Revisão/Proteger) use a mesma senha '/'  para não perder a garantia.</t>
        </r>
      </text>
    </comment>
    <comment ref="D2" authorId="1" shapeId="0" xr:uid="{823FA4DE-6E71-4470-B4B6-D2BE64AE640B}">
      <text>
        <r>
          <rPr>
            <sz val="9"/>
            <color indexed="81"/>
            <rFont val="Segoe UI"/>
            <family val="2"/>
          </rPr>
          <t>Os indicadores relativos à produtos permitem avaliar a qualidade do bem ou serviço entregue. Ex.: Falhas, interrupções de fornecimento, devoluções, retrabalho em produto, receita de produtos com inovação, custo de concessão de garantias, prazo de entrega, tempo de atendimento, reclamações técnicas.
Os indicadores relativos aos processos possibilitam avaliar a eficiência, eficácia ou efetividade dos processos primários como, por exemplo, vendas, produção, entrega, atendimento, logística, logística reversas; e de suporte como, por exemplo, administrativos, tecnologia de informação, manutenção de instalações e processos transversais com resultados não avaliados nos temas de 8.1 a 8.6. São exemplos: custo de produção por unidade, tempo de ciclo, interrupções de produção, falha de máquinas, disponibilidade de máquinas, perdas ou desperdícios de produção, retrabalho em componentes, cumprimento de prazos internos, satisfação com serviços de suporte, excelência operacional, experimentos aprovados, inovações de processo, recolhimento de descartes, grau de exposição a riscos, índice de digitalização de processos, conformidade com normas, grau de maturidade da gestão, índice de sustentabilidade ou ESG e outros indicadores.</t>
        </r>
      </text>
    </comment>
    <comment ref="G3" authorId="2" shapeId="0" xr:uid="{056E5B8F-AD56-4F70-A61F-F748BE950C64}">
      <text>
        <r>
          <rPr>
            <sz val="9"/>
            <color indexed="81"/>
            <rFont val="Tahoma"/>
            <family val="2"/>
          </rPr>
          <t xml:space="preserve">Quatro fatores que qualificam os resultados são avaliados nos graus em que se encontram, para cada indicador de resultado de cada perspectiva ou Item de resultados. 
Cada fator ganha um grau que representará uma nota percentual: 0=0%, 1=30%, 2=60% e 3=100%, associada a um conceito descrito. A nota percentual de um resultado será a média das notas dos fatores. Resultados omitidos são considerados como nota zero, influenciando a média para baixo. 
O cálculo da nota do Item pondera os resultados operacionais com peso 30%. Os resultados do negócio e estratégicos são ponderados com peso 70%, para Níveis B e I, e com peso 60% mais possível acréscimo de 10 p.p.  para Níveis II e III. O acréscimo, no Nível II, para inteirar peso 100%, é determinado pela existência de ao menos um resultado estratégico em patamar de liderança  no Item, para resultado estratégico.  No Nível III, para inteirar 100%, 5 p.p. de acréscimo são determinados da mesma forma que no Nível II e 5 p.p. de acréscimo pela existência de um resultado em patamar de excelência  mundial, “zero erro” ou equivalente, para resultado estratégico. 
A pontuação do Item será a sua nota multiplicada pela pontuação máxima ou peso, determinado no “Quadro de pontuações máximas". 
</t>
        </r>
      </text>
    </comment>
    <comment ref="A4" authorId="0" shapeId="0" xr:uid="{00000000-0006-0000-0E00-000002000000}">
      <text>
        <r>
          <rPr>
            <sz val="11"/>
            <color indexed="81"/>
            <rFont val="Tahoma"/>
            <family val="2"/>
          </rPr>
          <t>IMPORTANTE:
Linhas para informar indicador. Devem ter o valor "8" para serem consideradas na totalização por Fator.</t>
        </r>
      </text>
    </comment>
    <comment ref="B4" authorId="0" shapeId="0" xr:uid="{00000000-0006-0000-0E00-000003000000}">
      <text>
        <r>
          <rPr>
            <b/>
            <sz val="10"/>
            <color indexed="81"/>
            <rFont val="Tahoma"/>
            <family val="2"/>
          </rPr>
          <t>BARRA DE PROGRESSO DO ITEM
Calculado com base nos fatores exigíveis para o Tipo de indicador.</t>
        </r>
      </text>
    </comment>
    <comment ref="G4" authorId="2" shapeId="0" xr:uid="{FEE47365-FCFD-4531-B61D-9BCF1470F9E0}">
      <text>
        <r>
          <rPr>
            <sz val="10"/>
            <color indexed="81"/>
            <rFont val="Tahoma"/>
            <family val="2"/>
          </rPr>
          <t xml:space="preserve">Refere-se à demonstração de melhoria do desempenho ou estabilização  em bom nível. 
</t>
        </r>
      </text>
    </comment>
    <comment ref="J4" authorId="2" shapeId="0" xr:uid="{34895971-FA46-4538-9FEF-DE124981ABF9}">
      <text>
        <r>
          <rPr>
            <sz val="10"/>
            <color indexed="81"/>
            <rFont val="Tahoma"/>
            <family val="2"/>
          </rPr>
          <t xml:space="preserve">Refere-se à demonstração, no último ciclo ou exercício, de níveis de desempenho equivalentes ou superiores a referenciais comparativos pertinentes para o resultado do negócio (N) ou estratégico (E) comparável , havendo bonificação no Item para Níveis II ou III, quando houver resultado em nível de liderança ou de excelência.   
</t>
        </r>
      </text>
    </comment>
    <comment ref="P4" authorId="2" shapeId="0" xr:uid="{C8EB70B2-0436-4DB3-AC9A-60335A8E1D19}">
      <text>
        <r>
          <rPr>
            <sz val="10"/>
            <color indexed="81"/>
            <rFont val="Tahoma"/>
            <family val="2"/>
          </rPr>
          <t>Refere-se à demonstração, pelo menos no último ciclo ou exercício, de cumprimento ou superação de nível de desempenho ou de melhoria  esperada, associada a requisito de parte interessada, para resultado do negócio (N) ou estratégico (E), que deve expressar esse requisito.</t>
        </r>
      </text>
    </comment>
    <comment ref="V4" authorId="0" shapeId="0" xr:uid="{AAD4F205-C3F3-4639-B5A4-732567E9532B}">
      <text>
        <r>
          <rPr>
            <sz val="10"/>
            <color indexed="81"/>
            <rFont val="Tahoma"/>
            <family val="2"/>
          </rPr>
          <t>Refere-se ao potencial de alcance de metas futuras para os resultados do negócio (N) ou estratégicos (E), justificado por meio de estudos, projeções ou avaliações realizadas pela organização.</t>
        </r>
      </text>
    </comment>
    <comment ref="C6" authorId="2" shapeId="0" xr:uid="{00000000-0006-0000-0E00-000008000000}">
      <text>
        <r>
          <rPr>
            <sz val="10"/>
            <color indexed="81"/>
            <rFont val="Tahoma"/>
            <family val="2"/>
          </rPr>
          <t>Uso livre. Opcionalmente, informar nesta coluna a área  responsável.</t>
        </r>
      </text>
    </comment>
    <comment ref="D6" authorId="2" shapeId="0" xr:uid="{00000000-0006-0000-0E00-000009000000}">
      <text>
        <r>
          <rPr>
            <sz val="10"/>
            <color indexed="81"/>
            <rFont val="Tahoma"/>
            <family val="2"/>
          </rPr>
          <t>Informar nesta coluna o nome dos indicadores de desempenho (KPIs - key performance indicators) ou fatos, que sejam  RELEVANTES para demonstrar o desempenho no Item, em um ou mais fatores - Evolução, Competitividade, Compromisso OU Potencial. 
Se existir informação recuperável para compor o indicador nesta "view" MEGSA ESG e for possível avaliar qualquer fator, registre o nome e depois avalie-o. Exemplo: a organização  que vem investindo para reduzir o nível de riscos empresariais e tem certeza que ele vem reduzindo, poderia cria o indicador "Nível de risco" como existente, avaliando-o de acordo (mais tarde pode-se obter o quantitativo).  
Se houver fato relevante (premiações, certificações, pesquisas independentes, concorrências ou outros) que demonstrem deempenho ESTRATÉGICO esse "indicador" pode ser incluído. Ex.: A empresa ganhou o prêmio de melhor ESG do setor no País entre 20 candidatas. Indicador; Prêmio ESG XXXX. Tipo "E", "Resultado é comparável? "S", É Competitivo? "S", É Líder? "S", É Ref. Excel. (mundial)? "N" (se for certificação Mundial de poucos "S"). Expressa compromisso com PI? avalaiar de acordo.
Não é necessário informar os resultados dos indicadores nas colunas AA em diante, o que servirá apenas para registro e não é usado no cálculo.</t>
        </r>
      </text>
    </comment>
    <comment ref="E6" authorId="2" shapeId="0" xr:uid="{00000000-0006-0000-0E00-00000A000000}">
      <text>
        <r>
          <rPr>
            <sz val="10"/>
            <color indexed="81"/>
            <rFont val="Tahoma"/>
            <family val="2"/>
          </rPr>
          <t xml:space="preserve">"E": indicador Estratégico. Serve para avaliar o êxito de alguma estratégia, direta ou indiretamente.
"N": indicador estratégico do Negócio. Serve para avaliar a missão, visão de futuro ou objetivo global da organização.
"O" ou qq outra coisa: Operacional
Permitida a combinação NE/EN, NO/ON. Nesse caso prevalece N ou E para avaliar o fator Competitividade, Compromisso e Potencial. 
</t>
        </r>
      </text>
    </comment>
    <comment ref="G6" authorId="2" shapeId="0" xr:uid="{32EB8C70-100C-461A-898C-DF344659F875}">
      <text>
        <r>
          <rPr>
            <sz val="9"/>
            <color indexed="81"/>
            <rFont val="Tahoma"/>
            <family val="2"/>
          </rPr>
          <t>Informar "S" se o indicador existir e for relevante para avaliar evolução.
Se o indicador não existir, mas deveria, deixar esta coluna e dos demais fatores em branco. O algoritmo assumirá evolução como "desconhecida".</t>
        </r>
        <r>
          <rPr>
            <u/>
            <sz val="9"/>
            <color indexed="81"/>
            <rFont val="Tahoma"/>
            <family val="2"/>
          </rPr>
          <t xml:space="preserve">
</t>
        </r>
        <r>
          <rPr>
            <sz val="9"/>
            <color indexed="81"/>
            <rFont val="Tahoma"/>
            <family val="2"/>
          </rPr>
          <t xml:space="preserve">Se o indicador for OPERACIONAL de algo NOVO (novo produto, processo) e não for possível avaliar a evolução não informar esse indicador. 
Se o indicador for ESTRATÉGICO, incluindo do NEGÓCIO, de algo NOVO (novo produto, processo ou estratégia) usar "N" nesta coluna e avaliar, quando  possível, os fatores competitividade e compromisso e, obrigatoriamente, o fator potencial.
</t>
        </r>
      </text>
    </comment>
    <comment ref="H6" authorId="2" shapeId="0" xr:uid="{5BD859B2-B9F8-402E-ACAB-9F08D184C1BE}">
      <text>
        <r>
          <rPr>
            <sz val="9"/>
            <color indexed="81"/>
            <rFont val="Tahoma"/>
            <family val="2"/>
          </rPr>
          <t xml:space="preserve">0: Evolução desconhecida ou o resultado é em variável irrelevante
0: Evolução desconhecida  ou o resultado é em variável irrelevante
1: Evolução desfavorável 
2: Houve evolução para melhor ou manteve-se estável em nível aceitável 
3: Houve evolução significativa  para melhor ou alcançou nível de liderança ou de excelência
</t>
        </r>
      </text>
    </comment>
    <comment ref="I6" authorId="0" shapeId="0" xr:uid="{1CF22F9C-9108-4BCB-AF75-3BB0458F8C77}">
      <text>
        <r>
          <rPr>
            <sz val="9"/>
            <color indexed="81"/>
            <rFont val="Tahoma"/>
            <family val="2"/>
          </rPr>
          <t>% parcial EVOLUÇÃO</t>
        </r>
      </text>
    </comment>
    <comment ref="J6" authorId="2" shapeId="0" xr:uid="{A0699133-98FA-4228-854C-8C8E56792CD8}">
      <text>
        <r>
          <rPr>
            <sz val="10"/>
            <color indexed="81"/>
            <rFont val="Tahoma"/>
            <family val="2"/>
          </rPr>
          <t>Para indicador do NEGÓCIO ou ESTRATÉGICO informar "S" se o resultado for COMPARÁVEL para avaliar a competitividade (mesmo que não tenha sido comparado ainda) com:
- concorrência, 
- organização de referência no tema do indicador
- organização congênere em mercado mais exigente ou mais desenvolvido
- média ou índices médios relevantes do setor ou no mercado
- referencial teórico para assegurar competitividade 
- parâmetro regulamentar de mercados regulados
Se for "N", pular para o fator Compromisso
Indicadores Operacionais podem ser comparados mas não são considerados na avaliação do fator Competitividade. Se a comparação foi informada para demonstrar estabilização em nível aceitável as colunas "Competitividade" não precisam ser preenchidas.</t>
        </r>
      </text>
    </comment>
    <comment ref="K6" authorId="2" shapeId="0" xr:uid="{9DD5CD3D-95F2-4953-A8B5-C5B2CA0F5BA2}">
      <text>
        <r>
          <rPr>
            <sz val="9"/>
            <color indexed="81"/>
            <rFont val="Tahoma"/>
            <family val="2"/>
          </rPr>
          <t xml:space="preserve">0: Competitividade desconhecida por ausência de comparação com referencial comparativo pertinente 
1: Não é competitivo
2: Melhor ou igual a uma média relevante 
3: Melhor ou igual a concorrência, a organização que é referência  no tema ou a uma organização congênere em mercado mais desenvolvido 
</t>
        </r>
      </text>
    </comment>
    <comment ref="L6" authorId="2" shapeId="0" xr:uid="{BE974078-B3A2-4CAC-8480-C5306853AC33}">
      <text>
        <r>
          <rPr>
            <sz val="9"/>
            <color indexed="81"/>
            <rFont val="Tahoma"/>
            <family val="2"/>
          </rPr>
          <t>Informar o nome do referencial comparativo. 
Ex.: nome da empresa concorrente, de refererência no tema ou congênere em mercado mais desenvolvido; nome da média do setor ou mercado; nome do índice médio de mercado - IGPM, IPCA, CDI -, nome do parametro regulamentar (que tb pode expressar simultaneamente requisito de parte interessada)</t>
        </r>
      </text>
    </comment>
    <comment ref="M6" authorId="2" shapeId="0" xr:uid="{B0D9353E-1EA0-433F-8815-980B53FCC085}">
      <text>
        <r>
          <rPr>
            <sz val="9"/>
            <color indexed="81"/>
            <rFont val="Tahoma"/>
            <family val="2"/>
          </rPr>
          <t>Avaliar só se for Competitivo.
Informe "S" se estiver à frente ou entre outros líderes nesse resultado.
Se for "N" ou NS, não precisa continuar avaliando o fator Competitividade</t>
        </r>
      </text>
    </comment>
    <comment ref="N6" authorId="2" shapeId="0" xr:uid="{573B1858-3613-4FFF-8A78-51D6FC193596}">
      <text>
        <r>
          <rPr>
            <sz val="9"/>
            <color indexed="81"/>
            <rFont val="Tahoma"/>
            <family val="2"/>
          </rPr>
          <t xml:space="preserve">Avaliar só se for Competitivo.
Informar "S" se estiver entre os melhores do mundo nesse resultado (4o. quartil) ou se estiver em nível de Referencial Teórico de Excelência, por exemplo: "Zero erro", "6-sigma".
100% não é Referencial Teórico de Excelência se o percentual for calculado sobre valor total não absoluto.  </t>
        </r>
      </text>
    </comment>
    <comment ref="O6" authorId="0" shapeId="0" xr:uid="{1D36ACF4-6726-4E04-B571-E9A0BC079B35}">
      <text>
        <r>
          <rPr>
            <sz val="8"/>
            <color indexed="81"/>
            <rFont val="Tahoma"/>
            <family val="2"/>
          </rPr>
          <t>% parcial COMPETITIVIDADE</t>
        </r>
      </text>
    </comment>
    <comment ref="P6" authorId="2" shapeId="0" xr:uid="{5FA3DB2D-ADF2-409C-895F-622EFA1BAF7C}">
      <text>
        <r>
          <rPr>
            <sz val="9"/>
            <color indexed="81"/>
            <rFont val="Tahoma"/>
            <family val="2"/>
          </rPr>
          <t>Para indicador do NEGÓCIO ou ESTRATÈGICO informar "S" se havia Requisito de Parte Interessada (RPI) (nível ou melhoria esperada) para esse resultado, no último ciclo ou exercício.
Se for "N" ou "NS" não precisa continuar avaliando o fator Compromisso.
Indicadores Operacionais podem ter compromissos mas não são considerados na avaliação do fator Compromisso. Se o compromisso foi informado para demonstrar estabilização em nível aceitável as colunas "Compromisso" não precisam ser preenchidas.</t>
        </r>
      </text>
    </comment>
    <comment ref="Q6" authorId="2" shapeId="0" xr:uid="{7B97F4A1-304B-4BB2-B51F-5A691F6BD267}">
      <text>
        <r>
          <rPr>
            <sz val="9"/>
            <color indexed="81"/>
            <rFont val="Tahoma"/>
            <family val="2"/>
          </rPr>
          <t xml:space="preserve">0: Compromisso inexistente onde deveria haver
1: Compromisso não cumprido 
2: Compromisso não cumprido, em razão de fatores externos justificados, ou praticamente  cumprido
3: Compromisso cumprido ou superado
</t>
        </r>
      </text>
    </comment>
    <comment ref="R6" authorId="2" shapeId="0" xr:uid="{89945318-A2A8-479E-ADB4-D0B45DEB770D}">
      <text>
        <r>
          <rPr>
            <sz val="10"/>
            <color indexed="81"/>
            <rFont val="Tahoma"/>
            <family val="2"/>
          </rPr>
          <t>Informar o nome ou sigla que identifica a(s) parte(s)  interessada(s) no resultado.</t>
        </r>
      </text>
    </comment>
    <comment ref="S6" authorId="2" shapeId="0" xr:uid="{3B77594E-EA2B-4EA7-B078-5A3DF4BCA420}">
      <text>
        <r>
          <rPr>
            <sz val="10"/>
            <color indexed="81"/>
            <rFont val="Tahoma"/>
            <family val="2"/>
          </rPr>
          <t xml:space="preserve">MT: Havia Meta compromissada com a parte interessada no último exercício ou ciclo
EF: Havia Evolução Favorável compromissada com parte interessada no último exercício ou ciclo </t>
        </r>
      </text>
    </comment>
    <comment ref="T6" authorId="2" shapeId="0" xr:uid="{2C4D372D-2E99-4A50-BFD3-2B7B1E9591B3}">
      <text>
        <r>
          <rPr>
            <sz val="9"/>
            <color indexed="81"/>
            <rFont val="Tahoma"/>
            <family val="2"/>
          </rPr>
          <t xml:space="preserve">Informar o identificador do documento onde se estabeleceu esse compromiso com a parte interessada. Ex.: Diretriz, Instrução Normativa, Portaria, PE, Contrato Gestão, SLA, Princípios empresa, Política etc.
</t>
        </r>
      </text>
    </comment>
    <comment ref="U6" authorId="0" shapeId="0" xr:uid="{683220FB-05CE-446F-A01C-E99B379ED515}">
      <text>
        <r>
          <rPr>
            <sz val="8"/>
            <color indexed="81"/>
            <rFont val="Tahoma"/>
            <family val="2"/>
          </rPr>
          <t xml:space="preserve">% parcial COMPROMISSO
</t>
        </r>
      </text>
    </comment>
    <comment ref="V6" authorId="2" shapeId="0" xr:uid="{34B7996F-0833-4ACA-A9A3-75F875FFE669}">
      <text>
        <r>
          <rPr>
            <sz val="9"/>
            <color indexed="81"/>
            <rFont val="Tahoma"/>
            <family val="2"/>
          </rPr>
          <t xml:space="preserve">0: Não há meta futura apresentada
1: Há meta futura sem a justificativa para o potencial de alcance 
2: Há meta futura com potencial de alcance justificado genericamente
3: Há meta futura com potencial de alcance justificado por estudos, projeções ou avaliações
</t>
        </r>
      </text>
    </comment>
    <comment ref="W6" authorId="0" shapeId="0" xr:uid="{CEEC2949-DA19-4803-A708-7AD987C92123}">
      <text>
        <r>
          <rPr>
            <sz val="10"/>
            <color indexed="81"/>
            <rFont val="Tahoma"/>
            <family val="2"/>
          </rPr>
          <t xml:space="preserve">Informar a denominação do estudo que justifica o potencial de alcance da meta estabelecida.
Ex.: Estudo de ROI, Avliação de Investimento, Análises de especialistas.
</t>
        </r>
      </text>
    </comment>
    <comment ref="X6" authorId="0" shapeId="0" xr:uid="{AA7742A0-1357-4748-9BB5-E413AF4A0686}">
      <text>
        <r>
          <rPr>
            <sz val="8"/>
            <color indexed="81"/>
            <rFont val="Tahoma"/>
            <family val="2"/>
          </rPr>
          <t>% parcial POTENCIAL</t>
        </r>
      </text>
    </comment>
    <comment ref="Y6" authorId="0" shapeId="0" xr:uid="{99C53916-3482-4C06-8A15-D87B8133E145}">
      <text>
        <r>
          <rPr>
            <sz val="9"/>
            <color indexed="81"/>
            <rFont val="Tahoma"/>
            <family val="2"/>
          </rPr>
          <t>Média dos fatores aplicáveis.
É aplicável o fator COMPETITIVIDDE para resultados exclusivamente operacionais..
São aplicáveis os quatro fatores para resultados ESTRATÉGICOS, incluindo os do NEGÓCIO.</t>
        </r>
      </text>
    </comment>
    <comment ref="AA6" authorId="2" shapeId="0" xr:uid="{BD4DB795-EC14-438A-81E8-0E7DDAD8184A}">
      <text>
        <r>
          <rPr>
            <sz val="9"/>
            <color indexed="81"/>
            <rFont val="Tahoma"/>
            <family val="2"/>
          </rPr>
          <t>Sentido desejado do indicador.
+: Aumentar 
=: Manter
-:  Diminuir
O sentido "Manter" é assinalado quando se deseja que o resultado se mantenha no nível de competitivide atingido,quando comparável, E atendendo Requiisito de Parte interessada, quando existir. Resultados não comparáveis ou sem RPIs não devem "manter" um nível que não se sabe se é bom ou ruim, a menos que tenha alcançado um nível de referencial de excelência teórico como zero-erro", sis-sigma ou outro.Sentido</t>
        </r>
      </text>
    </comment>
    <comment ref="AB6" authorId="2" shapeId="0" xr:uid="{ED8C0E7D-75E2-4A33-B143-C5F8D2165C01}">
      <text>
        <r>
          <rPr>
            <sz val="9"/>
            <color indexed="81"/>
            <rFont val="Tahoma"/>
            <family val="2"/>
          </rPr>
          <t xml:space="preserve">Valor do indicador há 2 ciclos.
Um ciclo geralmente é um exercício porém podem ser considerados ciclos menores desde que compatíveis com a periodicidade do planejamento do objeto do indicador.
Inserir colunas de ciclos anteriores à esquerda se for necessário para demonstrar evolução favorável.
</t>
        </r>
      </text>
    </comment>
    <comment ref="AC6" authorId="2" shapeId="0" xr:uid="{810BD236-8EAA-441F-9FC2-DE4CCB2AD119}">
      <text>
        <r>
          <rPr>
            <sz val="10"/>
            <color indexed="81"/>
            <rFont val="Tahoma"/>
            <family val="2"/>
          </rPr>
          <t xml:space="preserve">Valor do indicador no último ciclo.
</t>
        </r>
      </text>
    </comment>
    <comment ref="AD6" authorId="2" shapeId="0" xr:uid="{C4914A06-03CA-4393-8E96-4B2BE60F8C86}">
      <text>
        <r>
          <rPr>
            <sz val="10"/>
            <color indexed="81"/>
            <rFont val="Tahoma"/>
            <family val="2"/>
          </rPr>
          <t>O Referencial Comparativo é o valor do resultado do indicador na Concorrência, em Organização congênere em mercado mais desenvolvido, em Organização de referência no tema do indicador, Médias do mercado ou do setor ou qualquer outra informação que permita avaliar se o resultado do último ciclo possui alguma competitividade.
Mesmo que o indicador não possua série histórica ele pode ser utilizado para evidenciar Competitividade em algum tema, como é o caso de resultados de pesquisas em que participam outras organziações. Nesse caso a evolução no mesmo tema pode ser demonstrada por meio de outro indicador.</t>
        </r>
      </text>
    </comment>
    <comment ref="AE6" authorId="2" shapeId="0" xr:uid="{47A95889-B060-460A-B09D-19CAC6018003}">
      <text>
        <r>
          <rPr>
            <sz val="10"/>
            <color indexed="81"/>
            <rFont val="Tahoma"/>
            <family val="2"/>
          </rPr>
          <t xml:space="preserve">Requisito de Parte Interessada é um Valor esperado (MT) por ela ou uma Evolução favorável (EF) esperada por ela no último exercício.
</t>
        </r>
      </text>
    </comment>
    <comment ref="AF6" authorId="2" shapeId="0" xr:uid="{5E5C54A8-4D70-4C14-889A-5067B418AF81}">
      <text>
        <r>
          <rPr>
            <sz val="9"/>
            <color indexed="81"/>
            <rFont val="Tahoma"/>
            <family val="2"/>
          </rPr>
          <t>Adicionar explicações sobre o indicador ou sua situação se necessário.</t>
        </r>
      </text>
    </comment>
    <comment ref="AG6" authorId="2" shapeId="0" xr:uid="{7F840BC6-B641-4F62-B012-9A4829C74F51}">
      <text>
        <r>
          <rPr>
            <sz val="10"/>
            <color indexed="81"/>
            <rFont val="Tahoma"/>
            <family val="2"/>
          </rPr>
          <t>Ligar a um Processo dos Critérios de 1 a 7 se desejar.</t>
        </r>
      </text>
    </comment>
    <comment ref="A9" authorId="0" shapeId="0" xr:uid="{00000000-0006-0000-0E00-000025000000}">
      <text>
        <r>
          <rPr>
            <sz val="11"/>
            <color indexed="81"/>
            <rFont val="Tahoma"/>
            <family val="2"/>
          </rPr>
          <t>IMPORTANTE:
Linhas para informar indicador. Devem ter o valor "8" para serem consideradas na avaliação.</t>
        </r>
      </text>
    </comment>
    <comment ref="A10" authorId="0" shapeId="0" xr:uid="{83D7BFBA-367A-42DE-9329-DA86CC3CE074}">
      <text>
        <r>
          <rPr>
            <sz val="11"/>
            <color indexed="81"/>
            <rFont val="Tahoma"/>
            <family val="2"/>
          </rPr>
          <t>IMPORTANTE:
Linhas para informar indicador. Devem ter o valor "8" para serem consideradas na avaliação.</t>
        </r>
      </text>
    </comment>
    <comment ref="A11" authorId="0" shapeId="0" xr:uid="{6A9FE852-8527-4288-B7F4-836568422DB0}">
      <text>
        <r>
          <rPr>
            <sz val="11"/>
            <color indexed="81"/>
            <rFont val="Tahoma"/>
            <family val="2"/>
          </rPr>
          <t>IMPORTANTE:
Linhas para informar indicador. Devem ter o valor "8" para serem consideradas na avaliação.</t>
        </r>
      </text>
    </comment>
    <comment ref="A12" authorId="0" shapeId="0" xr:uid="{EF55BD37-5AB1-4727-80CF-27991DEF31E1}">
      <text>
        <r>
          <rPr>
            <sz val="11"/>
            <color indexed="81"/>
            <rFont val="Tahoma"/>
            <family val="2"/>
          </rPr>
          <t>IMPORTANTE:
Linhas para informar indicador. Devem ter o valor "8" para serem consideradas na avaliação.</t>
        </r>
      </text>
    </comment>
    <comment ref="A13" authorId="0" shapeId="0" xr:uid="{4ADD321C-7B47-4CA9-A536-7C8599B598AA}">
      <text>
        <r>
          <rPr>
            <sz val="11"/>
            <color indexed="81"/>
            <rFont val="Tahoma"/>
            <family val="2"/>
          </rPr>
          <t>IMPORTANTE:
Linhas para informar indicador. Devem ter o valor "8" para serem consideradas na avaliação.</t>
        </r>
      </text>
    </comment>
    <comment ref="A14" authorId="0" shapeId="0" xr:uid="{2CE016C2-BE25-48E5-A3AF-3CC15645053A}">
      <text>
        <r>
          <rPr>
            <sz val="11"/>
            <color indexed="81"/>
            <rFont val="Tahoma"/>
            <family val="2"/>
          </rPr>
          <t>IMPORTANTE:
Linhas para informar indicador. Devem ter o valor "8" para serem consideradas na avaliação.</t>
        </r>
      </text>
    </comment>
    <comment ref="A15" authorId="0" shapeId="0" xr:uid="{1EF1776B-1524-47E7-9E78-78A79B55AEAA}">
      <text>
        <r>
          <rPr>
            <sz val="11"/>
            <color indexed="81"/>
            <rFont val="Tahoma"/>
            <family val="2"/>
          </rPr>
          <t>IMPORTANTE:
Linhas para informar indicador. Devem ter o valor "8" para serem consideradas na avaliação.</t>
        </r>
      </text>
    </comment>
    <comment ref="A16" authorId="0" shapeId="0" xr:uid="{C0E9D9EC-2E22-45EB-AFC6-037170885A3B}">
      <text>
        <r>
          <rPr>
            <sz val="11"/>
            <color indexed="81"/>
            <rFont val="Tahoma"/>
            <family val="2"/>
          </rPr>
          <t>IMPORTANTE:
Linhas para informar indicador. Devem ter o valor "8" para serem consideradas na avaliação.</t>
        </r>
      </text>
    </comment>
    <comment ref="A17" authorId="0" shapeId="0" xr:uid="{DC5C4F63-EA76-46F4-A1CC-9C18EF09F612}">
      <text>
        <r>
          <rPr>
            <sz val="11"/>
            <color indexed="81"/>
            <rFont val="Tahoma"/>
            <family val="2"/>
          </rPr>
          <t>IMPORTANTE:
Linhas para informar indicador. Devem ter o valor "8" para serem consideradas na avaliação.</t>
        </r>
      </text>
    </comment>
    <comment ref="A18" authorId="0" shapeId="0" xr:uid="{C35EEB6C-44A6-4EE5-9E54-67AAB7B31E5D}">
      <text>
        <r>
          <rPr>
            <sz val="11"/>
            <color indexed="81"/>
            <rFont val="Tahoma"/>
            <family val="2"/>
          </rPr>
          <t>IMPORTANTE:
Linhas para informar indicador. Devem ter o valor "8" para serem consideradas na avaliação.</t>
        </r>
      </text>
    </comment>
    <comment ref="A19" authorId="0" shapeId="0" xr:uid="{9BD1F927-5B73-4B43-8CD0-770F7D6FC14C}">
      <text>
        <r>
          <rPr>
            <sz val="11"/>
            <color indexed="81"/>
            <rFont val="Tahoma"/>
            <family val="2"/>
          </rPr>
          <t>IMPORTANTE:
Linhas para informar indicador. Devem ter o valor "8" para serem consideradas na avaliação.</t>
        </r>
      </text>
    </comment>
    <comment ref="A20" authorId="0" shapeId="0" xr:uid="{91423BF0-104B-4EF3-BAFC-12EA2CCED09F}">
      <text>
        <r>
          <rPr>
            <sz val="11"/>
            <color indexed="81"/>
            <rFont val="Tahoma"/>
            <family val="2"/>
          </rPr>
          <t>IMPORTANTE:
Linhas para informar indicador. Devem ter o valor "8" para serem consideradas na avaliação.</t>
        </r>
      </text>
    </comment>
    <comment ref="A21" authorId="0" shapeId="0" xr:uid="{0664F346-E9FA-4AE9-AE45-31A17919DFD6}">
      <text>
        <r>
          <rPr>
            <sz val="11"/>
            <color indexed="81"/>
            <rFont val="Tahoma"/>
            <family val="2"/>
          </rPr>
          <t>IMPORTANTE:
Linhas para informar indicador. Devem ter o valor "8" para serem consideradas na avaliação.</t>
        </r>
      </text>
    </comment>
    <comment ref="A22" authorId="0" shapeId="0" xr:uid="{D5F627D5-0355-4C3A-BF60-6B014392B085}">
      <text>
        <r>
          <rPr>
            <sz val="11"/>
            <color indexed="81"/>
            <rFont val="Tahoma"/>
            <family val="2"/>
          </rPr>
          <t>IMPORTANTE:
Linhas para informar indicador. Devem ter o valor "8" para serem consideradas na avaliação.</t>
        </r>
      </text>
    </comment>
    <comment ref="A23" authorId="0" shapeId="0" xr:uid="{74A12285-CDF3-41FA-A656-D32DC3AF2D43}">
      <text>
        <r>
          <rPr>
            <sz val="11"/>
            <color indexed="81"/>
            <rFont val="Tahoma"/>
            <family val="2"/>
          </rPr>
          <t>IMPORTANTE:
Linhas para informar indicador. Devem ter o valor "8" para serem consideradas na avaliação.</t>
        </r>
      </text>
    </comment>
    <comment ref="A24" authorId="0" shapeId="0" xr:uid="{17EF3741-C0BE-421D-A199-787DD759B83E}">
      <text>
        <r>
          <rPr>
            <sz val="11"/>
            <color indexed="81"/>
            <rFont val="Tahoma"/>
            <family val="2"/>
          </rPr>
          <t>IMPORTANTE:
Linhas para informar indicador. Devem ter o valor "8" para serem consideradas na avaliação.</t>
        </r>
      </text>
    </comment>
    <comment ref="A25" authorId="0" shapeId="0" xr:uid="{1ED7BE75-40AC-4E11-812B-EF83E570E429}">
      <text>
        <r>
          <rPr>
            <sz val="11"/>
            <color indexed="81"/>
            <rFont val="Tahoma"/>
            <family val="2"/>
          </rPr>
          <t>IMPORTANTE:
Linhas para informar indicador. Devem ter o valor "8" para serem consideradas na avaliação.</t>
        </r>
      </text>
    </comment>
    <comment ref="A26" authorId="0" shapeId="0" xr:uid="{4224CCCE-2A84-408F-BF29-6AE999F48CB4}">
      <text>
        <r>
          <rPr>
            <sz val="11"/>
            <color indexed="81"/>
            <rFont val="Tahoma"/>
            <family val="2"/>
          </rPr>
          <t>IMPORTANTE:
Linhas para informar indicador. Devem ter o valor "8" para serem consideradas na avaliação.</t>
        </r>
      </text>
    </comment>
    <comment ref="A27" authorId="0" shapeId="0" xr:uid="{83D5DC4D-5F1B-495E-9BC3-B9E172408CDD}">
      <text>
        <r>
          <rPr>
            <sz val="11"/>
            <color indexed="81"/>
            <rFont val="Tahoma"/>
            <family val="2"/>
          </rPr>
          <t>IMPORTANTE:
Linhas para informar indicador. Devem ter o valor "8" para serem consideradas na avaliação.</t>
        </r>
      </text>
    </comment>
    <comment ref="A28" authorId="0" shapeId="0" xr:uid="{00000000-0006-0000-0E00-000026000000}">
      <text>
        <r>
          <rPr>
            <sz val="11"/>
            <color indexed="81"/>
            <rFont val="Tahoma"/>
            <family val="2"/>
          </rPr>
          <t>IMPORTANTE:
Linhas para informar indicador. Devem ter o valor "8" para serem consideradas na avaliação.</t>
        </r>
      </text>
    </comment>
    <comment ref="A29" authorId="0" shapeId="0" xr:uid="{00000000-0006-0000-0E00-000027000000}">
      <text>
        <r>
          <rPr>
            <sz val="11"/>
            <color indexed="81"/>
            <rFont val="Tahoma"/>
            <family val="2"/>
          </rPr>
          <t>IMPORTANTE:
Linhas para informar indicador. Devem ter o valor "8" para serem consideradas na avaliação.</t>
        </r>
      </text>
    </comment>
    <comment ref="A30" authorId="0" shapeId="0" xr:uid="{00000000-0006-0000-0E00-000028000000}">
      <text>
        <r>
          <rPr>
            <sz val="11"/>
            <color indexed="81"/>
            <rFont val="Tahoma"/>
            <family val="2"/>
          </rPr>
          <t>IMPORTANTE:
Linhas para informar indicador. Devem ter o valor "8" para serem consideradas na avaliação.</t>
        </r>
      </text>
    </comment>
    <comment ref="A31" authorId="0" shapeId="0" xr:uid="{00000000-0006-0000-0E00-000029000000}">
      <text>
        <r>
          <rPr>
            <sz val="11"/>
            <color indexed="81"/>
            <rFont val="Tahoma"/>
            <family val="2"/>
          </rPr>
          <t>IMPORTANTE:
Linhas para informar indicador. Devem ter o valor "8" para serem consideradas na avaliação.</t>
        </r>
      </text>
    </comment>
    <comment ref="A32" authorId="0" shapeId="0" xr:uid="{00000000-0006-0000-0E00-00002A000000}">
      <text>
        <r>
          <rPr>
            <sz val="11"/>
            <color indexed="81"/>
            <rFont val="Tahoma"/>
            <family val="2"/>
          </rPr>
          <t>IMPORTANTE:
Linhas para informar indicador. Devem ter o valor "8" para serem consideradas na avaliação.</t>
        </r>
      </text>
    </comment>
    <comment ref="A33" authorId="0" shapeId="0" xr:uid="{00000000-0006-0000-0E00-00002B000000}">
      <text>
        <r>
          <rPr>
            <sz val="11"/>
            <color indexed="81"/>
            <rFont val="Tahoma"/>
            <family val="2"/>
          </rPr>
          <t>IMPORTANTE:
Linhas para informar indicador. Devem ter o valor "8" para serem consideradas na avaliação.</t>
        </r>
      </text>
    </comment>
    <comment ref="A34" authorId="0" shapeId="0" xr:uid="{00000000-0006-0000-0E00-00002C000000}">
      <text>
        <r>
          <rPr>
            <sz val="11"/>
            <color indexed="81"/>
            <rFont val="Tahoma"/>
            <family val="2"/>
          </rPr>
          <t>IMPORTANTE:
Linhas para informar indicador. Devem ter o valor "8" para serem consideradas na avaliação.</t>
        </r>
      </text>
    </comment>
    <comment ref="A35" authorId="0" shapeId="0" xr:uid="{00000000-0006-0000-0E00-00002D000000}">
      <text>
        <r>
          <rPr>
            <sz val="11"/>
            <color indexed="81"/>
            <rFont val="Tahoma"/>
            <family val="2"/>
          </rPr>
          <t>IMPORTANTE:
Linhas para informar indicador. Devem ter o valor "8" para serem consideradas na avaliação.</t>
        </r>
      </text>
    </comment>
    <comment ref="A36" authorId="0" shapeId="0" xr:uid="{00000000-0006-0000-0E00-00002E000000}">
      <text>
        <r>
          <rPr>
            <sz val="11"/>
            <color indexed="81"/>
            <rFont val="Tahoma"/>
            <family val="2"/>
          </rPr>
          <t>IMPORTANTE:
Linhas para informar indicador. Devem ter o valor "8" para serem consideradas na avaliação.</t>
        </r>
      </text>
    </comment>
    <comment ref="C39" authorId="0" shapeId="0" xr:uid="{00000000-0006-0000-0E00-00002F000000}">
      <text>
        <r>
          <rPr>
            <sz val="10"/>
            <color indexed="81"/>
            <rFont val="Tahoma"/>
            <family val="2"/>
          </rPr>
          <t xml:space="preserve">O cálculo da nota média do Item (alínea) pondera os resultados operacionais com peso 30%. Os resultados estratégicos são ponderados com peso 70%, para Níveis B e I, e 60% com bônus de 10 p.p.  para Níveis II e III. O bônus, no Nível II, para inteirar peso 100%, é determinado pela existência de ao menos um resultado estratégico em patamar de liderança no Item.  No nível III, para inteirar 100%, 5 p.p., são determinados da mesma forma que no Nível II e 5 p.p., pela existência de um resultado estratégico em patamar de excelência mundial ou “zero erro” no Item. 
</t>
        </r>
      </text>
    </comment>
    <comment ref="B44" authorId="0" shapeId="0" xr:uid="{00000000-0006-0000-0E00-000030000000}">
      <text>
        <r>
          <rPr>
            <sz val="9"/>
            <color indexed="81"/>
            <rFont val="Tahoma"/>
            <family val="2"/>
          </rPr>
          <t>Inserir linhas se necessário
PF Ponto Forte
OM Oportunidade para Melhoria</t>
        </r>
      </text>
    </comment>
    <comment ref="B45" authorId="0" shapeId="0" xr:uid="{00000000-0006-0000-0E00-000031000000}">
      <text>
        <r>
          <rPr>
            <sz val="9"/>
            <color indexed="81"/>
            <rFont val="Tahoma"/>
            <family val="2"/>
          </rPr>
          <t>Inserir linhas se necessário
PF Ponto Forte
OM Oportunidade para Melhoria</t>
        </r>
      </text>
    </comment>
    <comment ref="B46" authorId="0" shapeId="0" xr:uid="{00000000-0006-0000-0E00-000032000000}">
      <text>
        <r>
          <rPr>
            <sz val="9"/>
            <color indexed="81"/>
            <rFont val="Tahoma"/>
            <family val="2"/>
          </rPr>
          <t>Inserir linhas se necessário
PF Ponto Forte
OM Oportunidade para Melhoria</t>
        </r>
      </text>
    </comment>
    <comment ref="B47" authorId="0" shapeId="0" xr:uid="{00000000-0006-0000-0E00-000033000000}">
      <text>
        <r>
          <rPr>
            <sz val="9"/>
            <color indexed="81"/>
            <rFont val="Tahoma"/>
            <family val="2"/>
          </rPr>
          <t>Inserir linhas se necessário
PF Ponto Forte
OM Oportunidade para Melhoria</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2">
    <bk>
      <extLst>
        <ext uri="{3e2802c4-a4d2-4d8b-9148-e3be6c30e623}">
          <xlrd:rvb i="0"/>
        </ext>
      </extLst>
    </bk>
    <bk>
      <extLst>
        <ext uri="{3e2802c4-a4d2-4d8b-9148-e3be6c30e623}">
          <xlrd:rvb i="1"/>
        </ext>
      </extLst>
    </bk>
  </futureMetadata>
  <futureMetadata name="XLDAPR" count="1">
    <bk>
      <extLst>
        <ext uri="{bdbb8cdc-fa1e-496e-a857-3c3f30c029c3}">
          <xda:dynamicArrayProperties fDynamic="1" fCollapsed="0"/>
        </ext>
      </extLst>
    </bk>
  </futureMetadata>
  <cellMetadata count="1">
    <bk>
      <rc t="2" v="0"/>
    </bk>
  </cellMetadata>
  <valueMetadata count="2">
    <bk>
      <rc t="1" v="0"/>
    </bk>
    <bk>
      <rc t="1" v="1"/>
    </bk>
  </valueMetadata>
</metadata>
</file>

<file path=xl/sharedStrings.xml><?xml version="1.0" encoding="utf-8"?>
<sst xmlns="http://schemas.openxmlformats.org/spreadsheetml/2006/main" count="764" uniqueCount="314">
  <si>
    <t>CRITÉRIO 1 - LIDERANÇA</t>
  </si>
  <si>
    <t>1.1 Desenvolvimento da cultura</t>
  </si>
  <si>
    <t>1.3 Exercício da liderança</t>
  </si>
  <si>
    <t xml:space="preserve">CRITÉRIO 2 - ESTRATÉGIAS </t>
  </si>
  <si>
    <t>CRITÉRIO 3 - CLIENTES</t>
  </si>
  <si>
    <t>3.1 Mercado e atuação sustentável</t>
  </si>
  <si>
    <t xml:space="preserve">3.2 Experiência sustentável </t>
  </si>
  <si>
    <t>CRITÉRIO 4 - SOCIEDADE</t>
  </si>
  <si>
    <t>4.1 Responsabilidade social</t>
  </si>
  <si>
    <t>4.2 Segurança socioambiental</t>
  </si>
  <si>
    <t>CRITÉRIO 5 - CONHECIMENTO, INOVAÇÃO E TECNOLOGIA</t>
  </si>
  <si>
    <t>5.1 Conhecimento essencial</t>
  </si>
  <si>
    <t>b) Internalização do conhecimento</t>
  </si>
  <si>
    <t>5.2 Inovação sustentável</t>
  </si>
  <si>
    <t>5.3 Adaptação digital segura</t>
  </si>
  <si>
    <t xml:space="preserve">b) Segurança digital  </t>
  </si>
  <si>
    <t>CRITÉRIO 6 - PESSOAS</t>
  </si>
  <si>
    <t>6.1 Equipes de alto desempenho</t>
  </si>
  <si>
    <t>6.2 Desenvolvimento de líderes</t>
  </si>
  <si>
    <t>CRITÉRIO 7 - PROCESSOS</t>
  </si>
  <si>
    <t>c) Monitoramento do desempenho dos processos</t>
  </si>
  <si>
    <t>d) Análise e melhoria de processos e produtos</t>
  </si>
  <si>
    <t>7.2 Processos de fornecimento</t>
  </si>
  <si>
    <t>d) Equilíbrio do fluxo financeiro</t>
  </si>
  <si>
    <t>PG</t>
  </si>
  <si>
    <t>Nv</t>
  </si>
  <si>
    <t>Cód</t>
  </si>
  <si>
    <t>Nível:</t>
  </si>
  <si>
    <t>Organiz.:</t>
  </si>
  <si>
    <t>7.1 Processos primários e de suporte</t>
  </si>
  <si>
    <t>Estatísticas</t>
  </si>
  <si>
    <t>Critério</t>
  </si>
  <si>
    <t>Total</t>
  </si>
  <si>
    <t>PGs Tots</t>
  </si>
  <si>
    <t>PGs Avals</t>
  </si>
  <si>
    <t>Enx</t>
  </si>
  <si>
    <t>Abrg</t>
  </si>
  <si>
    <t>Digit</t>
  </si>
  <si>
    <t>Proa</t>
  </si>
  <si>
    <t>Inov</t>
  </si>
  <si>
    <t>Efet</t>
  </si>
  <si>
    <t>Comentário</t>
  </si>
  <si>
    <t>+ / -</t>
  </si>
  <si>
    <t>s</t>
  </si>
  <si>
    <t>n</t>
  </si>
  <si>
    <t xml:space="preserve">6 PESSOAS </t>
  </si>
  <si>
    <t xml:space="preserve">7 PROCESSOS </t>
  </si>
  <si>
    <t>7.3 Processos econômico-financeiros</t>
  </si>
  <si>
    <t xml:space="preserve">Subtotal </t>
  </si>
  <si>
    <t xml:space="preserve">8 RESULTADOS </t>
  </si>
  <si>
    <t>8.1 Econômico-financeiros</t>
  </si>
  <si>
    <t>8.2 Ambientais</t>
  </si>
  <si>
    <t xml:space="preserve">8.3 Sociais </t>
  </si>
  <si>
    <t>Desenvolvido por</t>
  </si>
  <si>
    <t xml:space="preserve">1 LIDERANÇA </t>
  </si>
  <si>
    <t>1.2 Governança</t>
  </si>
  <si>
    <t xml:space="preserve">3 CLIENTES </t>
  </si>
  <si>
    <t>3.2 Experiência sustentável</t>
  </si>
  <si>
    <t>4 SOCIEDADE</t>
  </si>
  <si>
    <t>5 CONHECIMENTO, INOVAÇÃO E TECNOLOGIA</t>
  </si>
  <si>
    <t>Quadro Geral</t>
  </si>
  <si>
    <t>Pont.Max</t>
  </si>
  <si>
    <t>Total Geral</t>
  </si>
  <si>
    <t>Progresso</t>
  </si>
  <si>
    <t>Pontos</t>
  </si>
  <si>
    <t>Controle de versão</t>
  </si>
  <si>
    <t>Pontos possíveis</t>
  </si>
  <si>
    <t>Pontos alcançados</t>
  </si>
  <si>
    <t>Fatores de avaliação</t>
  </si>
  <si>
    <t>Livre</t>
  </si>
  <si>
    <r>
      <rPr>
        <b/>
        <sz val="14"/>
        <rFont val="Calibri"/>
        <family val="2"/>
        <scheme val="minor"/>
      </rPr>
      <t>Indicadores de desempenho</t>
    </r>
    <r>
      <rPr>
        <b/>
        <sz val="18"/>
        <rFont val="Calibri"/>
        <family val="2"/>
        <scheme val="minor"/>
      </rPr>
      <t/>
    </r>
  </si>
  <si>
    <t>Evolução</t>
  </si>
  <si>
    <t>Competitividade</t>
  </si>
  <si>
    <t>Compromisso</t>
  </si>
  <si>
    <t>Potencial</t>
  </si>
  <si>
    <t>Nome do Referencial Comparativo</t>
  </si>
  <si>
    <t>É Líder.?
S, N ou NS</t>
  </si>
  <si>
    <t>É Ref. Exc?
S, N ou NS</t>
  </si>
  <si>
    <t xml:space="preserve">Requisito relativo à 
qual PI?
</t>
  </si>
  <si>
    <t>Era esperada Meta (MT) ou Evolução Fav (EF)?</t>
  </si>
  <si>
    <t>Qual o docum de origem do comprom.?</t>
  </si>
  <si>
    <t>Nome do estudo que justifica o potencial?</t>
  </si>
  <si>
    <t>Sentido</t>
  </si>
  <si>
    <t>Ano-1</t>
  </si>
  <si>
    <t>Ano-2</t>
  </si>
  <si>
    <t>RC</t>
  </si>
  <si>
    <t>RPI</t>
  </si>
  <si>
    <t>Observações</t>
  </si>
  <si>
    <t>ITEM ASSOCIADO</t>
  </si>
  <si>
    <t>Comentários opcionais</t>
  </si>
  <si>
    <t>Tipo N, E, O</t>
  </si>
  <si>
    <t>GRAU
 EVOLUÇÃO</t>
  </si>
  <si>
    <t>GRAU COMPROMISSO</t>
  </si>
  <si>
    <t>GRAU POTENCIAL</t>
  </si>
  <si>
    <t>Dados opcionais</t>
  </si>
  <si>
    <t>%</t>
  </si>
  <si>
    <t>GRAU COMPETITIVO</t>
  </si>
  <si>
    <t>Result. é comparável? 
S ou N</t>
  </si>
  <si>
    <t xml:space="preserve">Expressou Comprom.?
S, N </t>
  </si>
  <si>
    <t>Permite avaliar evolução? 
S ou N</t>
  </si>
  <si>
    <t>%Result. Estratégico-&gt;</t>
  </si>
  <si>
    <t>%Result. Operacional-&gt;</t>
  </si>
  <si>
    <t>Totais-&gt;</t>
  </si>
  <si>
    <t>Respons.</t>
  </si>
  <si>
    <t>%Item</t>
  </si>
  <si>
    <t>Esta Aba está protegida pela senha "/" para proteger fórmulas de alterações acidentais</t>
  </si>
  <si>
    <t>CNPJ:</t>
  </si>
  <si>
    <t>a) Estruturação da governança baseada em boas práticas</t>
  </si>
  <si>
    <t>a) Interação da direção com as partes interessadas</t>
  </si>
  <si>
    <t>%Alcançado</t>
  </si>
  <si>
    <t>2 ESTRATÉGIAS E PLANOS</t>
  </si>
  <si>
    <t>2.1 Formulação de estratégias</t>
  </si>
  <si>
    <t>2.2 Desdobramento de estratégias</t>
  </si>
  <si>
    <r>
      <t xml:space="preserve">2.3 </t>
    </r>
    <r>
      <rPr>
        <sz val="10"/>
        <color theme="1"/>
        <rFont val="Arial"/>
        <family val="2"/>
      </rPr>
      <t xml:space="preserve">Análise </t>
    </r>
    <r>
      <rPr>
        <sz val="10"/>
        <color rgb="FF000000"/>
        <rFont val="Arial"/>
        <family val="2"/>
      </rPr>
      <t xml:space="preserve">de </t>
    </r>
    <r>
      <rPr>
        <sz val="10"/>
        <color theme="1"/>
        <rFont val="Arial"/>
        <family val="2"/>
      </rPr>
      <t>desempenho da organização</t>
    </r>
  </si>
  <si>
    <t xml:space="preserve">5.1 Conhecimento </t>
  </si>
  <si>
    <t>6.1 Equipes de alta performance</t>
  </si>
  <si>
    <t>7.2 Processos de suprimento</t>
  </si>
  <si>
    <r>
      <t>8.</t>
    </r>
    <r>
      <rPr>
        <sz val="10"/>
        <color theme="1"/>
        <rFont val="Arial"/>
        <family val="2"/>
      </rPr>
      <t>5</t>
    </r>
    <r>
      <rPr>
        <sz val="10"/>
        <color rgb="FF000000"/>
        <rFont val="Arial"/>
        <family val="2"/>
      </rPr>
      <t xml:space="preserve"> Relativos à força de trabalho</t>
    </r>
  </si>
  <si>
    <r>
      <t>8.</t>
    </r>
    <r>
      <rPr>
        <sz val="10"/>
        <color theme="1"/>
        <rFont val="Arial"/>
        <family val="2"/>
      </rPr>
      <t>4</t>
    </r>
    <r>
      <rPr>
        <sz val="10"/>
        <color rgb="FF000000"/>
        <rFont val="Arial"/>
        <family val="2"/>
      </rPr>
      <t xml:space="preserve"> Relativos a clientes </t>
    </r>
  </si>
  <si>
    <t xml:space="preserve">Critérios e Itens </t>
  </si>
  <si>
    <t>a) Definição dos processos e responsáveis</t>
  </si>
  <si>
    <t>b) Tratamento das mudanças necessárias para o êxito das estratégias</t>
  </si>
  <si>
    <t xml:space="preserve">c) Desdobramento das metas para os processos </t>
  </si>
  <si>
    <t xml:space="preserve">d) Alinhamento de metas e planos entre os processos </t>
  </si>
  <si>
    <t xml:space="preserve">e) Monitoramento integrado do andamento dos planos estratégicos e seus recursos </t>
  </si>
  <si>
    <t>a) Levantamento de informações sobre o cenário atual e suas tendências.</t>
  </si>
  <si>
    <t>b) Definição das informações comparativas pertinentes para a tomada de decisão</t>
  </si>
  <si>
    <t>c) Análise do desempenho organizacional, considerando requisitos de partes interessadas, referenciais comparativos pertinentes e variáveis do ambiente externo</t>
  </si>
  <si>
    <t>d) Revisão das estratégias e metas em tempo adequado às mudanças do contexto</t>
  </si>
  <si>
    <t>e) Acompanhamento das decisões tomadas para alcance do desempenho planejado</t>
  </si>
  <si>
    <t>a) Estudo do mercado</t>
  </si>
  <si>
    <t>b) Segmentação do mercado</t>
  </si>
  <si>
    <t>c) Definição dos clientes-alvo</t>
  </si>
  <si>
    <t>d) Conhecimento sobre os clientes-alvo</t>
  </si>
  <si>
    <t>f) Divulgação de produtos sustentáveis</t>
  </si>
  <si>
    <t>g) Desenvolvimento de marcas comprometidas com a sustentabilidade</t>
  </si>
  <si>
    <t>a) Responsividade ao cliente</t>
  </si>
  <si>
    <t>b) Resolutividade de manifestações</t>
  </si>
  <si>
    <t>c) Avaliação da experiência do cliente</t>
  </si>
  <si>
    <t>d) Fidelização dos clientes</t>
  </si>
  <si>
    <t>a) Tratamento de impactos adversos</t>
  </si>
  <si>
    <t>c) Avaliação da segurança socioambiental</t>
  </si>
  <si>
    <t>Avaliação das ações voltadas ao desenvolvimento sustentável</t>
  </si>
  <si>
    <t>Comunicação de ações voltadas ao desenvolvimento sustentável, incluindo resultados</t>
  </si>
  <si>
    <t>Avaliação da imagem institucional, incluindo relativa à sustentabilidade</t>
  </si>
  <si>
    <t>Manutenção da legalidade</t>
  </si>
  <si>
    <t>Adoção de códigos voluntários, incluindo os Objetivos do Desenvolvimento Sustentável das Nações Unidas</t>
  </si>
  <si>
    <t>c) Avaliação do desenvolvimento do conhecimento essencial</t>
  </si>
  <si>
    <t>b) Experimentação em larga escala</t>
  </si>
  <si>
    <t>a) Desenvolvimento do negócio digital</t>
  </si>
  <si>
    <t>c) Avaliação adaptação digital segura</t>
  </si>
  <si>
    <t>a) Definição de competências de liderança para alta performance e o desenvolvimento sustentável</t>
  </si>
  <si>
    <t>b) Seleção de pessoas com potencial de liderança e sucessores</t>
  </si>
  <si>
    <t xml:space="preserve">d) Avaliação da liderança de equipes de alta performance </t>
  </si>
  <si>
    <t>a) Estruturação das equipes para obtenção de alta performance</t>
  </si>
  <si>
    <t>b) Composição de equipes, incluindo a integração das pessoas às suas funções e à cultura</t>
  </si>
  <si>
    <t>e) Promoção de clima organizacional favorável à alta performance</t>
  </si>
  <si>
    <t xml:space="preserve">a) Desenvolvimento sustentável da cadeia de suprimento </t>
  </si>
  <si>
    <t>b) Qualificação de fornecedores sustentáveis</t>
  </si>
  <si>
    <t>c) Seleção de fornecedores sustentáveis</t>
  </si>
  <si>
    <t>d) Monitoramento do fornecimento</t>
  </si>
  <si>
    <t>e) Avaliação do fornecimento</t>
  </si>
  <si>
    <t>a) Síntese de fatores de desempenho econômico-financeiro</t>
  </si>
  <si>
    <t xml:space="preserve">b) Projeção orçamentária </t>
  </si>
  <si>
    <t>c) Investimentos qualificados</t>
  </si>
  <si>
    <t xml:space="preserve">b) Projeto de produtos e processos </t>
  </si>
  <si>
    <t xml:space="preserve">Processos Gerenciais que aparecerem em vermelho são de outro Nível e não devem ser respondidos. Usar Nível zero para "B". </t>
  </si>
  <si>
    <t>8.6 Relativos ao fornecimento</t>
  </si>
  <si>
    <r>
      <t>8.</t>
    </r>
    <r>
      <rPr>
        <sz val="10"/>
        <color theme="1"/>
        <rFont val="Arial"/>
        <family val="2"/>
      </rPr>
      <t>7</t>
    </r>
    <r>
      <rPr>
        <sz val="10"/>
        <color rgb="FF000000"/>
        <rFont val="Arial"/>
        <family val="2"/>
      </rPr>
      <t xml:space="preserve"> Relativos a produtos e processos</t>
    </r>
  </si>
  <si>
    <t>Indicador exemplo 1</t>
  </si>
  <si>
    <t>Indicador exemplo 2</t>
  </si>
  <si>
    <t>Indicador exemplo 3</t>
  </si>
  <si>
    <t>Indicador exemplo 4</t>
  </si>
  <si>
    <t>e</t>
  </si>
  <si>
    <t>o</t>
  </si>
  <si>
    <t>med setor</t>
  </si>
  <si>
    <t>ns</t>
  </si>
  <si>
    <t>MT</t>
  </si>
  <si>
    <t>PE</t>
  </si>
  <si>
    <t>Projeção</t>
  </si>
  <si>
    <t>Estudo de ROI</t>
  </si>
  <si>
    <t>Genérico</t>
  </si>
  <si>
    <t>Indicador exemplo 5</t>
  </si>
  <si>
    <t>concor direto</t>
  </si>
  <si>
    <t>acionista</t>
  </si>
  <si>
    <t>EF</t>
  </si>
  <si>
    <t>Diretriz Ofic</t>
  </si>
  <si>
    <t>b) Prontidão para emergências</t>
  </si>
  <si>
    <t>Token de licenciamento anual---&gt;</t>
  </si>
  <si>
    <t>c) Continuidade do negócio</t>
  </si>
  <si>
    <t xml:space="preserve">b) Monitoramento de cenários pela direção </t>
  </si>
  <si>
    <t>Monitorar o levantamento e o tratamento dos riscos existentes, de acordo com prioridades determinadas pelo nível de exposição a consequências adversas e favoráveis das incertezas e pelo nível de resiliência almejado para o negócio.</t>
  </si>
  <si>
    <t>Liderar avaliações de potenciais mudanças de cenários, internos e externos, e os riscos associados, verificando a adequação do controle de riscos e dos planos para a continuidade do negócio.</t>
  </si>
  <si>
    <t>Assegurar a resposta, tempestiva e com resolubilidade, das manifestações mais importantes das partes interessadas e atuar nas causas raízes do sistema de gestão, de forma integrada, para prevenir recorrência.</t>
  </si>
  <si>
    <t>Finalidade</t>
  </si>
  <si>
    <t>Identificar e encontrar formas de superar as dificuldades, incluindo barreiras culturais, decorrentes das estratégias formuladas, desenvolvendo as competências necessárias.</t>
  </si>
  <si>
    <t>Assegurar a coerência entre as metas e a harmonia de planos estabelecidos para os diferentes processos.</t>
  </si>
  <si>
    <t>Verificar se os planos estão sendo implementados tempestiva e sincronizadamente e se os recursos estão disponíveis para isso.</t>
  </si>
  <si>
    <t>Disponibilizar um conjunto de informações essenciais para compreender o cenário atual interno e externo, bem como suas tendências,  para contextualizar a avaliação do desempenho organizacional.</t>
  </si>
  <si>
    <t>Compreender as principais variáveis que influenciam e que influenciarão na decisão de clientes potenciais de usufruir, consumir ou adquirir produtos da organização, da concorrência ou de tipo similar, bem como viabilizar a segmentação do mercado e conhecer as vantagens próprias e dos competidores nesses nichos.</t>
  </si>
  <si>
    <t>Particionar os mercados de atuação com base em características similares que permitirão uma melhor adequação e oferta de soluções aos clientes, aumentando a eficiência do plano comercial, bem como o acompanhamento da fatia de participação nos segmentos.</t>
  </si>
  <si>
    <t>Analisar e atender às leis, regulamentos e normas exigíveis da organização, de qualquer natureza, em todas as regiões de atuação, tempestivamente.</t>
  </si>
  <si>
    <t>Medir a efetividade da liderança e proporcionar retroalimentação contínua do desempenho de liderança, inclusive dos liderados, sobre pontos fortes e oportunidades observadas na atuação dos líderes, nos diferentes níveis, para desenvolvimento de equipes de alta performance.</t>
  </si>
  <si>
    <t>Verificar se os padrões operacionais, essenciais para garantir a qualidade dos produtos e processos, estão sendo cumpridos e observando os fatores de desempenho estabelecidos no projeto.</t>
  </si>
  <si>
    <t>Tratar deficiências e investigar oportunidades para otimizar as operações, priorizar e implementar ações de melhoria do desempenho, incluindo de eficiência socioambiental, de mitigação de riscos, e proporcionar mudanças nos padrões para que as melhorias sejam perenes.</t>
  </si>
  <si>
    <t>Buscar assegurar a aquisição no mercado ou extração no meio ambiente, de matérias-primas, insumos, serviços ou informações, de forma compatível com o projeto dos produtos e dos processos, incluindo os aspectos socioambientais, especialmente com a economia circular e bem-estar das pessoas. Inclui a busca ou preparo de fornecedores socialmente e ambientalmente responsáveis para extração, proteção e meios de restauração dos recursos naturais nas fontes de extração</t>
  </si>
  <si>
    <t>Identificar potenciais candidatos a fornecedores que possuam a competitividade e aptidões  necessárias, inclusive de comprometimento com o desenvolvimento sustentável e a ética, para atenderem aos requisitos de fornecimento.</t>
  </si>
  <si>
    <t>Definir a melhor opção de fornecimento, ponderando os fatores de desempenho relevantes para a organização e para o desenvolvimento sustentável.</t>
  </si>
  <si>
    <t>Viabilizar o planejamento econômico-financeiro, integrado, participativo e dinâmico, para atender aos fatores de desempenho, possibilitando a compatibilização das contas com a estrutura de responsabilidade por processos, a projeção de resultados, o comprometimento com metas e seu controle, emissão de alertas de possíveis desvios e buscando assegurar uma contabilização gerencial precisa e tempestiva, a análise permanente de  desempenho   e a identificação de oportunidades.</t>
  </si>
  <si>
    <t>Avaliar a viabilidade e retorno potencial dos investimentos, necessários para implementação das estratégias, para os resultados da organização, definir as fontes de recursos ideais e analisar o progresso e o retorno real dos investimentos realizados.</t>
  </si>
  <si>
    <t>Buscar assegurar a disponibilidade de recursos financeiros para operacionalização das atividades da organização, com previsibilidade, otimizando critérios e seleção tempestiva de fontes de captação de capital de giro, de tomada de riscos financeiros, de políticas comerciais, de aplicações de caixa, de administração de créditos, pagamentos e recebimentos, de planejamento tributário e de prazos fiscais e outras, em sincronia com as necessidades.</t>
  </si>
  <si>
    <t>Verificar se as decisões decorrentes da análise do desempenho foram ou estão sendo providenciadas.</t>
  </si>
  <si>
    <t>Especificar produtos mais atrativos às necessidades, expectativas e predisposições dos clientes-alvo e, ao mesmo tempo, que assegurem a continuidade de entregas em cenários de ruptura potenciais e que contribuam para a causa do desenvolvimento sustentável.</t>
  </si>
  <si>
    <t>Buscar assegurar acesso fácil, ágil e objetivo do cliente e eventuais intermediários para: 1) manifestar-se em relação à sua experiência com a organização e seus produtos; 2) Solicitar informações e dar sugestões; e 3) proporcionar respostas ágeis e resolutas e esclarecimentos concisos; aumentando a confiança e o respeito na relação com a organização , seus produtos e seus profissionais.</t>
  </si>
  <si>
    <t>Direcionar, solucionar, esclarecer e dar retorno ou possibilitar acompanhamento da situação das manifestações recebidas pelos clientes e eventuais intermediários e das ações associadas, corretivas ou preventivas, com agilidade compatível com a classificação e prioridade.</t>
  </si>
  <si>
    <t>Conhecer a percepção dos clientes e eventuais intermediários quanto à: 1) sua experiência com a organização e os produtos recebidos, e 2) ao compromisso da organização com o desenvolvimento sustentável. Obter informações que retroalimentem, com agilidade, a melhoria de produtos e processos. Medir a satisfação dos clientes e sua competitividade,  compreendendo os fatores que causam insatisfação.</t>
  </si>
  <si>
    <t>Avaliar e selecionar os códigos e normas da sociedade, de adesão voluntária, de forma a buscar incorporar suas recomendações e tornar seus processos mais efetivos. O acervo de Objetivos do Desenvolvimento Sustentável das Nações Unidas (ODS) deve ser um código eletivo utilizado pela organização.</t>
  </si>
  <si>
    <t>Comunicar à sociedade as principais ações voltadas ao desenvolvimento sustentável e seus resultados, para demonstrar o comprometimento com o desenvolvimento sustentável e para influenciar outras organizações pelo exemplo.</t>
  </si>
  <si>
    <t>Pesos dos Graus de avaliação de PGs para o Nível</t>
  </si>
  <si>
    <t>Enfatizar a filosofia e direcionamento valorizados pela organização para poder realizar sua visão de futuro, com desenvolvimento sustentável e geração de valor para as partes interessadas.</t>
  </si>
  <si>
    <t>Formalizar, disseminar, atender  e permitir o controle da integridade de ações e do atendimento a padrões de conduta esperados e avaliar a sua observância, nas relações internas e com demais partes interessadas.</t>
  </si>
  <si>
    <t xml:space="preserve">b) Controle de riscos </t>
  </si>
  <si>
    <t>e) Prestação de contas de fatores chave às partes interessadas aplicáveis, incluindo das ações de desenvolvimento sustentável</t>
  </si>
  <si>
    <t xml:space="preserve">f) Acompanhamento do tratamento de denúncias relevantes de partes interessadas </t>
  </si>
  <si>
    <t xml:space="preserve">c) Tomada de decisão, considerando as partes impactadas </t>
  </si>
  <si>
    <r>
      <t xml:space="preserve">Decidir, no sistema de liderança apropriado, da alçada do líder ou em colegiado, acerca dos melhores rumos a seguir, à luz dos riscos para as partes impactadas, utilizando informações e experiências, com apoio de </t>
    </r>
    <r>
      <rPr>
        <i/>
        <sz val="8"/>
        <rFont val="Arial"/>
        <family val="2"/>
      </rPr>
      <t xml:space="preserve">inteligência artificial </t>
    </r>
    <r>
      <rPr>
        <sz val="8"/>
        <rFont val="Arial"/>
        <family val="2"/>
      </rPr>
      <t>aplicável, e assegurar a comunicação aos atores impactados pelas decisões tomadas,</t>
    </r>
    <r>
      <rPr>
        <b/>
        <sz val="8"/>
        <rFont val="Arial"/>
        <family val="2"/>
      </rPr>
      <t xml:space="preserve"> </t>
    </r>
    <r>
      <rPr>
        <sz val="8"/>
        <rFont val="Arial"/>
        <family val="2"/>
      </rPr>
      <t>nos diferentes níveis e processos.</t>
    </r>
  </si>
  <si>
    <t>d) Acompanhamento das decisões tomadas pela direção</t>
  </si>
  <si>
    <t xml:space="preserve">f) Acompanhamento, pela direção, do tratamento de manifestações relevantes de partes interessadas </t>
  </si>
  <si>
    <t>e) Planejamento de experiências sustentáveis e resilientes</t>
  </si>
  <si>
    <t>Mapear e monitorar, de forma integrada e participativa, os impactos adversos, sociais e ambientais, passados, presentes e potenciais, de externalidades decorrentes de decisões, produtos e operações e acompanhar a sua mitigação (eliminação, minimização, compensação ou negativação).</t>
  </si>
  <si>
    <t>Medir a efetividade da prontidão para emergências e da mitigação de impactos sociais e ambientais adversos, incluindo relativos à continuidade do negócio, e possibilitar a melhoria dos produtos e processos.</t>
  </si>
  <si>
    <t>a) Fomento da inovação sustentável e resiliente</t>
  </si>
  <si>
    <t>c) Avaliação do desenvolvimento da inovação sustentável  e resiliente</t>
  </si>
  <si>
    <t>Trabalhar com estrutura de pessoal otimizada, com perfis e competências necessárias identificadas, para as pessoas atuarem com resiliência para enfrentar e superar dificuldades e autonomia para decidir e se autogerenciar; estabelecer fatores de desempenho associados à performance da força de trabalho e definir os indicadores essenciais associados aos fatores.</t>
  </si>
  <si>
    <t>c) Tratamento dos perigos e riscos monitorados, relacionados à saúde e à segurança das pessoas</t>
  </si>
  <si>
    <t>Definir os principais conhecimentos, habilidades e atitudes de liderança formal ou informal, em que os gestores precisam se desenvolver em seu nível, incluindo sua resiliência e a habilidade de os integrantes da alta direção desenvolverem líderes, para promover o maior engajamento da equipe, enfrentar e superar dificuldades, contribuir para aumento da sustentabilidade de produtos e processos e obter alta performance da equipe; estabelecer fatores de desempenho associados à qualidade da liderança e definir os indicadores essenciais associados aos fatores.</t>
  </si>
  <si>
    <t>Estabelecer métodos de identificação de pessoas com potencial para competências de liderança e gerir planos de desenvolvimento das pessoas selecionadas nas competências de liderança, de acordo com seu nível.</t>
  </si>
  <si>
    <t>Requalificar fornecedores ou fontes de extração, estimulando a melhoria de seus produtos e processos, o seu desempenho socioambiental e capacidade de continuidade do negócio e resiliência, e aperfeiçoar as políticas e padrões de fornecimento para a organização.</t>
  </si>
  <si>
    <t>Estabelecer os fatores de desempenho mais importantes, internos e externos, adversos ou favoráveis, para a sustentabilidade, continuidade e resiliência econômico-financeira do negócio, a partir de requisitos de proprietários, mantenedores ou instituidores, outras partes interessadas e áreas internas, incluindo os desdobrados de estratégias, e definir os indicadores econômico-financeiros associados, de forma a poder medir o desempenho e facilitar a comunicação de resultados e o engajamento da força de trabalho.</t>
  </si>
  <si>
    <r>
      <t>Dar transparência sobre os resultados e riscos aos controladores e instâncias de controle i</t>
    </r>
    <r>
      <rPr>
        <sz val="8"/>
        <color rgb="FF0000CC"/>
        <rFont val="Arial"/>
        <family val="2"/>
      </rPr>
      <t xml:space="preserve">nternas e externas </t>
    </r>
    <r>
      <rPr>
        <sz val="8"/>
        <rFont val="Arial"/>
        <family val="2"/>
      </rPr>
      <t xml:space="preserve">nos temas aplicáveis, incluindo </t>
    </r>
    <r>
      <rPr>
        <sz val="8"/>
        <color rgb="FF0000CC"/>
        <rFont val="Arial"/>
        <family val="2"/>
      </rPr>
      <t xml:space="preserve">relativos ao </t>
    </r>
    <r>
      <rPr>
        <sz val="8"/>
        <rFont val="Arial"/>
        <family val="2"/>
      </rPr>
      <t>desenvolvimento sustentável, resiliência e continuidade do negócio</t>
    </r>
    <r>
      <rPr>
        <sz val="8"/>
        <color rgb="FF0000CC"/>
        <rFont val="Arial"/>
        <family val="2"/>
      </rPr>
      <t>, segurança digital  e conformidade com diretrizes e contratos. </t>
    </r>
  </si>
  <si>
    <r>
      <t xml:space="preserve">a) Mapeamento </t>
    </r>
    <r>
      <rPr>
        <b/>
        <sz val="10"/>
        <color rgb="FF0000CC"/>
        <rFont val="Calibri"/>
        <family val="2"/>
        <scheme val="minor"/>
      </rPr>
      <t>de</t>
    </r>
    <r>
      <rPr>
        <b/>
        <sz val="10"/>
        <rFont val="Calibri"/>
        <family val="2"/>
        <scheme val="minor"/>
      </rPr>
      <t xml:space="preserve"> conhecimentos </t>
    </r>
  </si>
  <si>
    <r>
      <t xml:space="preserve">Desenvolver uma cultura e processos que propiciem a incorporação ágil, permanente e adaptativa da tecnologia digital emergente nos produtos, processos e no negócio, especialmente da </t>
    </r>
    <r>
      <rPr>
        <i/>
        <sz val="8"/>
        <rFont val="Arial"/>
        <family val="2"/>
      </rPr>
      <t>inteligência artificial</t>
    </r>
    <r>
      <rPr>
        <sz val="8"/>
        <rFont val="Arial"/>
        <family val="2"/>
      </rPr>
      <t>, melhorando o seu desempenho e a integração digital com clientes e outras partes interessadas. Estabelecer os fatores de desempenho mais importantes sobre a adaptação digital na organização e definir os indicadores essenciais associados aos fatores.</t>
    </r>
  </si>
  <si>
    <t>Otimizar as equipes selecionando, interna ou externamente, pessoas que tenham perfil e competências compatíveis com as requeridas, adequando suas competências e  integrando-as com a cultura organizacional atual e desejada.</t>
  </si>
  <si>
    <t>Bônus</t>
  </si>
  <si>
    <t>Prática</t>
  </si>
  <si>
    <t>IA?</t>
  </si>
  <si>
    <t>Orig?</t>
  </si>
  <si>
    <t>MEGplan MEGIA 2026</t>
  </si>
  <si>
    <t>Este Critério avalia os processos gerenciais de desenvolvimento da cultura, governança e exercício da liderança.</t>
  </si>
  <si>
    <r>
      <rPr>
        <b/>
        <sz val="10"/>
        <color rgb="FF0000CC"/>
        <rFont val="Calibri"/>
        <family val="2"/>
        <scheme val="minor"/>
      </rPr>
      <t>b</t>
    </r>
    <r>
      <rPr>
        <b/>
        <sz val="10"/>
        <rFont val="Calibri"/>
        <family val="2"/>
        <scheme val="minor"/>
      </rPr>
      <t>) Conduta ética nas relações</t>
    </r>
  </si>
  <si>
    <r>
      <rPr>
        <b/>
        <sz val="10"/>
        <color rgb="FF0000CC"/>
        <rFont val="Calibri"/>
        <family val="2"/>
        <scheme val="minor"/>
      </rPr>
      <t>a</t>
    </r>
    <r>
      <rPr>
        <b/>
        <sz val="10"/>
        <rFont val="Calibri"/>
        <family val="2"/>
        <scheme val="minor"/>
      </rPr>
      <t xml:space="preserve">) </t>
    </r>
    <r>
      <rPr>
        <b/>
        <sz val="10"/>
        <color rgb="FF000099"/>
        <rFont val="Calibri"/>
        <family val="2"/>
        <scheme val="minor"/>
      </rPr>
      <t xml:space="preserve">Definição </t>
    </r>
    <r>
      <rPr>
        <b/>
        <sz val="10"/>
        <rFont val="Calibri"/>
        <family val="2"/>
        <scheme val="minor"/>
      </rPr>
      <t>da esfera de influência e
objetivos</t>
    </r>
  </si>
  <si>
    <r>
      <t xml:space="preserve">b) </t>
    </r>
    <r>
      <rPr>
        <b/>
        <sz val="10"/>
        <color rgb="FF000099"/>
        <rFont val="Calibri"/>
        <family val="2"/>
        <scheme val="minor"/>
      </rPr>
      <t>Mapeamento de adversidades e
oportunidades e formas de tratamento</t>
    </r>
  </si>
  <si>
    <r>
      <rPr>
        <b/>
        <sz val="10"/>
        <color rgb="FF000099"/>
        <rFont val="Calibri"/>
        <family val="2"/>
        <scheme val="minor"/>
      </rPr>
      <t>c)</t>
    </r>
    <r>
      <rPr>
        <b/>
        <sz val="10"/>
        <rFont val="Calibri"/>
        <family val="2"/>
        <scheme val="minor"/>
      </rPr>
      <t xml:space="preserve"> A</t>
    </r>
    <r>
      <rPr>
        <b/>
        <sz val="10"/>
        <color theme="1"/>
        <rFont val="Calibri"/>
        <family val="2"/>
        <scheme val="minor"/>
      </rPr>
      <t>tualização das estratégias, seus indicadores  e metas de curto e longo</t>
    </r>
    <r>
      <rPr>
        <b/>
        <sz val="10"/>
        <rFont val="Calibri"/>
        <family val="2"/>
        <scheme val="minor"/>
      </rPr>
      <t xml:space="preserve"> prazos</t>
    </r>
  </si>
  <si>
    <t>Rever e decidir13, considerando as mudanças de cenários, entre as estratégias potenciais, aquelas a serem adotadas para maximizar o retorno frente aos objetivos, definindo indicadores14 e metas para avaliar o progresso das estratégias escolhidas.</t>
  </si>
  <si>
    <r>
      <t xml:space="preserve">Identificar e adquirir conhecimentos, habilidades e atitudes essenciais para implementar </t>
    </r>
    <r>
      <rPr>
        <sz val="8"/>
        <color rgb="FF000099"/>
        <rFont val="Arial"/>
        <family val="2"/>
      </rPr>
      <t xml:space="preserve">e sustentar </t>
    </r>
    <r>
      <rPr>
        <sz val="8"/>
        <rFont val="Arial"/>
        <family val="2"/>
      </rPr>
      <t>as estratégias adotadas.</t>
    </r>
  </si>
  <si>
    <r>
      <t xml:space="preserve">Identificar e a avaliar continuamente os possíveis impactos das adversidades e oportunidades, atuais e emergentes, provenientes </t>
    </r>
    <r>
      <rPr>
        <sz val="8"/>
        <color rgb="FF000099"/>
        <rFont val="Arial"/>
        <family val="2"/>
      </rPr>
      <t>da análise</t>
    </r>
    <r>
      <rPr>
        <sz val="8"/>
        <rFont val="Arial"/>
        <family val="2"/>
      </rPr>
      <t xml:space="preserve"> dos ambientes interno e externo, para o alcance dos objetivos, e estabelecer estratégias potenciais ágeis para tratar esses aspectos.</t>
    </r>
  </si>
  <si>
    <r>
      <t>Inventariar</t>
    </r>
    <r>
      <rPr>
        <sz val="8"/>
        <color rgb="FF000099"/>
        <rFont val="Arial"/>
        <family val="2"/>
      </rPr>
      <t xml:space="preserve"> e conhecer</t>
    </r>
    <r>
      <rPr>
        <sz val="8"/>
        <rFont val="Arial"/>
        <family val="2"/>
      </rPr>
      <t xml:space="preserve"> as partes interessadas e redes de pessoas ou organizações que são influenciadas pela organização e que a influenciam, </t>
    </r>
    <r>
      <rPr>
        <sz val="8"/>
        <color rgb="FF000099"/>
        <rFont val="Arial"/>
        <family val="2"/>
      </rPr>
      <t>identificando</t>
    </r>
    <r>
      <rPr>
        <sz val="8"/>
        <rFont val="Arial"/>
        <family val="2"/>
      </rPr>
      <t xml:space="preserve"> os anseios e interações mútuas e sua importância relativa (pesos), para as partes e para o desenvolvimento sustentável, e estabelecer o rumos esperados pelos proprietários, mantenedores ou instituidores, associados à visão e/ou missão crítica ou objeto social da organização.</t>
    </r>
  </si>
  <si>
    <r>
      <rPr>
        <b/>
        <sz val="10"/>
        <color rgb="FF0000CC"/>
        <rFont val="Calibri"/>
        <family val="2"/>
        <scheme val="minor"/>
      </rPr>
      <t>a</t>
    </r>
    <r>
      <rPr>
        <b/>
        <sz val="10"/>
        <rFont val="Calibri"/>
        <family val="2"/>
        <scheme val="minor"/>
      </rPr>
      <t>) Definição de valores, princípios e outras  diretrizes organizacionais comprometidas com o desenvolvimento sustentável</t>
    </r>
  </si>
  <si>
    <r>
      <rPr>
        <b/>
        <sz val="10"/>
        <color rgb="FF0000CC"/>
        <rFont val="Calibri"/>
        <family val="2"/>
        <scheme val="minor"/>
      </rPr>
      <t>c)</t>
    </r>
    <r>
      <rPr>
        <b/>
        <sz val="10"/>
        <rFont val="Calibri"/>
        <family val="2"/>
        <scheme val="minor"/>
      </rPr>
      <t xml:space="preserve"> Promoção de mudanças cultura</t>
    </r>
    <r>
      <rPr>
        <b/>
        <sz val="10"/>
        <color rgb="FF000099"/>
        <rFont val="Calibri"/>
        <family val="2"/>
        <scheme val="minor"/>
      </rPr>
      <t>is</t>
    </r>
  </si>
  <si>
    <r>
      <t>Compreender os traços culturais existentes, funcionais e disfuncionais , estabelecendo e implementando planos para a mudança cultural</t>
    </r>
    <r>
      <rPr>
        <sz val="8"/>
        <color rgb="FF000099"/>
        <rFont val="Arial"/>
        <family val="2"/>
      </rPr>
      <t>, que promovam as estratégias, a excelência da gestão e o desenvolvimento sustentável.</t>
    </r>
  </si>
  <si>
    <r>
      <t xml:space="preserve">Buscar assegurar o estabelecimento de rumos e controle externo independentes </t>
    </r>
    <r>
      <rPr>
        <sz val="8"/>
        <color rgb="FF000099"/>
        <rFont val="Arial"/>
        <family val="2"/>
      </rPr>
      <t>e íntegros</t>
    </r>
    <r>
      <rPr>
        <sz val="8"/>
        <rFont val="Arial"/>
        <family val="2"/>
      </rPr>
      <t xml:space="preserve"> sobre a organização, de forma compatível com os melhores modelos e práticas</t>
    </r>
    <r>
      <rPr>
        <sz val="8"/>
        <color rgb="FF000099"/>
        <rFont val="Arial"/>
        <family val="2"/>
      </rPr>
      <t>, considerando a capacidade das lideranças da estrutura, de orientar decisões, tratar dilemas relevantes, administrar interesses concorrentes e utilizar os resultados obtidos para o aprimoramento da gestão.</t>
    </r>
  </si>
  <si>
    <t xml:space="preserve">d) Conformidade regulatória e com diretrizes internas e externas </t>
  </si>
  <si>
    <r>
      <t xml:space="preserve">Controlar com independência a legalidade e </t>
    </r>
    <r>
      <rPr>
        <sz val="8"/>
        <color rgb="FF0000CC"/>
        <rFont val="Arial"/>
        <family val="2"/>
      </rPr>
      <t>a</t>
    </r>
    <r>
      <rPr>
        <sz val="8"/>
        <rFont val="Arial"/>
        <family val="2"/>
      </rPr>
      <t xml:space="preserve"> aderência às diretrizes do controlador</t>
    </r>
    <r>
      <rPr>
        <sz val="8"/>
        <color rgb="FF0000CC"/>
        <rFont val="Arial"/>
        <family val="2"/>
      </rPr>
      <t>, de outras instâncias de controle internas e externas, incluindo de contratos</t>
    </r>
    <r>
      <rPr>
        <sz val="8"/>
        <rFont val="Arial"/>
        <family val="2"/>
      </rPr>
      <t xml:space="preserve"> e órgãos reguladores.</t>
    </r>
  </si>
  <si>
    <r>
      <t xml:space="preserve">Manter estrutura específica, com acesso a recursos </t>
    </r>
    <r>
      <rPr>
        <sz val="8"/>
        <color rgb="FF000099"/>
        <rFont val="Arial"/>
        <family val="2"/>
      </rPr>
      <t>essenciais</t>
    </r>
    <r>
      <rPr>
        <sz val="8"/>
        <rFont val="Arial"/>
        <family val="2"/>
      </rPr>
      <t xml:space="preserve"> pré-definidos, </t>
    </r>
    <r>
      <rPr>
        <sz val="8"/>
        <color rgb="FF000099"/>
        <rFont val="Arial"/>
        <family val="2"/>
      </rPr>
      <t>incluindo rede de radiocomunicação móvel independente,</t>
    </r>
    <r>
      <rPr>
        <sz val="8"/>
        <rFont val="Arial"/>
        <family val="2"/>
      </rPr>
      <t xml:space="preserve"> e métodos necessários para restaurar tempestivamente a capacidade gerencial e operacional ao regime de normalidade após eventos de ruptura potenciais. Promover a resiliência do negócio frente a eventos de ruptura, o tratamento dos riscos associados, a simulação de prontidão e da  capacidade de restauração e a prestação de contas da atualização e viabilidade dos planos  aos controladores e instâncias de controle de outras partes interessadas nos temas aplicáveis.</t>
    </r>
  </si>
  <si>
    <r>
      <t xml:space="preserve">Indicar oportunidades de ajustes nas diretrizes organizacionais para prevenção </t>
    </r>
    <r>
      <rPr>
        <sz val="8"/>
        <color rgb="FF000099"/>
        <rFont val="Arial"/>
        <family val="2"/>
      </rPr>
      <t xml:space="preserve">de fatos geradores </t>
    </r>
    <r>
      <rPr>
        <sz val="8"/>
        <rFont val="Arial"/>
        <family val="2"/>
      </rPr>
      <t xml:space="preserve">de denúncias e verificar a implementação dos ajustes </t>
    </r>
    <r>
      <rPr>
        <sz val="8"/>
        <color rgb="FF000099"/>
        <rFont val="Arial"/>
        <family val="2"/>
      </rPr>
      <t>e comunicar as partes envolvidas.</t>
    </r>
  </si>
  <si>
    <r>
      <t xml:space="preserve">Avaliar o relacionamento em nível estratégico, identificar  oportunidades e prioridades,  demonstrar comprometimento e gerar credibilidade, sem intermediários, </t>
    </r>
    <r>
      <rPr>
        <sz val="8"/>
        <color rgb="FF000099"/>
        <rFont val="Arial"/>
        <family val="2"/>
      </rPr>
      <t>em comunicação direta  com dirigentes das partes interessadas priorizadas.. </t>
    </r>
  </si>
  <si>
    <r>
      <t xml:space="preserve">Garantir que as ações deliberadas </t>
    </r>
    <r>
      <rPr>
        <sz val="8"/>
        <color rgb="FF000099"/>
        <rFont val="Arial"/>
        <family val="2"/>
      </rPr>
      <t>sejam comunicadas aos atores impactados pelas decisões tomadas, nos diferentes níveis e processos,</t>
    </r>
    <r>
      <rPr>
        <sz val="8"/>
        <rFont val="Arial"/>
        <family val="2"/>
      </rPr>
      <t xml:space="preserve"> e implementadas correta, tempestivamente  e verificando sua eficácia.</t>
    </r>
  </si>
  <si>
    <r>
      <t xml:space="preserve">Manter as partes interessadas a par dos fatos relevantes </t>
    </r>
    <r>
      <rPr>
        <sz val="8"/>
        <color rgb="FF000099"/>
        <rFont val="Arial"/>
        <family val="2"/>
      </rPr>
      <t xml:space="preserve">que as afetem, </t>
    </r>
    <r>
      <rPr>
        <sz val="8"/>
        <rFont val="Arial"/>
        <family val="2"/>
      </rPr>
      <t>fortale</t>
    </r>
    <r>
      <rPr>
        <sz val="8"/>
        <color rgb="FF000099"/>
        <rFont val="Arial"/>
        <family val="2"/>
      </rPr>
      <t>cendo</t>
    </r>
    <r>
      <rPr>
        <sz val="8"/>
        <rFont val="Arial"/>
        <family val="2"/>
      </rPr>
      <t xml:space="preserve"> o relacionamento </t>
    </r>
    <r>
      <rPr>
        <sz val="8"/>
        <color rgb="FF000099"/>
        <rFont val="Arial"/>
        <family val="2"/>
      </rPr>
      <t xml:space="preserve">ético e a confiança, </t>
    </r>
    <r>
      <rPr>
        <sz val="8"/>
        <rFont val="Arial"/>
        <family val="2"/>
      </rPr>
      <t>e assegurar canais de acesso efetivos à organização. </t>
    </r>
  </si>
  <si>
    <r>
      <t xml:space="preserve">e) Comunicação ativa </t>
    </r>
    <r>
      <rPr>
        <b/>
        <sz val="10"/>
        <color rgb="FF000099"/>
        <rFont val="Calibri"/>
        <family val="2"/>
        <scheme val="minor"/>
      </rPr>
      <t>de fatos relevantes às</t>
    </r>
    <r>
      <rPr>
        <b/>
        <sz val="10"/>
        <rFont val="Calibri"/>
        <family val="2"/>
        <scheme val="minor"/>
      </rPr>
      <t xml:space="preserve"> partes interessadas</t>
    </r>
  </si>
  <si>
    <r>
      <t xml:space="preserve">g) Adoção de modelo de gestão compatível com </t>
    </r>
    <r>
      <rPr>
        <b/>
        <sz val="10"/>
        <color rgb="FF000099"/>
        <rFont val="Calibri"/>
        <family val="2"/>
        <scheme val="minor"/>
      </rPr>
      <t xml:space="preserve">a </t>
    </r>
    <r>
      <rPr>
        <b/>
        <sz val="10"/>
        <rFont val="Calibri"/>
        <family val="2"/>
        <scheme val="minor"/>
      </rPr>
      <t>excelência</t>
    </r>
  </si>
  <si>
    <r>
      <t>Configurar um sistema gerencial</t>
    </r>
    <r>
      <rPr>
        <sz val="8"/>
        <color rgb="FF000099"/>
        <rFont val="Arial"/>
        <family val="2"/>
      </rPr>
      <t xml:space="preserve"> que promova os Fundamentos da Excelência,</t>
    </r>
    <r>
      <rPr>
        <sz val="8"/>
        <rFont val="Arial"/>
        <family val="2"/>
      </rPr>
      <t xml:space="preserve"> de forma compatível com o </t>
    </r>
    <r>
      <rPr>
        <i/>
        <sz val="8"/>
        <rFont val="Arial"/>
        <family val="2"/>
      </rPr>
      <t>modelo de negócio</t>
    </r>
    <r>
      <rPr>
        <sz val="8"/>
        <rFont val="Arial"/>
        <family val="2"/>
      </rPr>
      <t>, facilitando o entendimento do sistema pelos atores.</t>
    </r>
  </si>
  <si>
    <r>
      <rPr>
        <b/>
        <sz val="10"/>
        <color rgb="FF000099"/>
        <rFont val="Calibri"/>
        <family val="2"/>
        <scheme val="minor"/>
      </rPr>
      <t>d</t>
    </r>
    <r>
      <rPr>
        <b/>
        <sz val="10"/>
        <rFont val="Calibri"/>
        <family val="2"/>
        <scheme val="minor"/>
      </rPr>
      <t>) Desenvolvimento das competências essenciais para o êxito das estratégias</t>
    </r>
  </si>
  <si>
    <r>
      <t xml:space="preserve">Reavaliar o agrupamento de atividades operacionais e gerenciais em </t>
    </r>
    <r>
      <rPr>
        <sz val="8"/>
        <color rgb="FF000099"/>
        <rFont val="Arial"/>
        <family val="2"/>
      </rPr>
      <t>processos</t>
    </r>
    <r>
      <rPr>
        <sz val="8"/>
        <rFont val="Arial"/>
        <family val="2"/>
      </rPr>
      <t xml:space="preserve"> </t>
    </r>
    <r>
      <rPr>
        <sz val="8"/>
        <color rgb="FF000099"/>
        <rFont val="Arial"/>
        <family val="2"/>
      </rPr>
      <t>para atender as</t>
    </r>
    <r>
      <rPr>
        <sz val="8"/>
        <rFont val="Arial"/>
        <family val="2"/>
      </rPr>
      <t xml:space="preserve"> estratégias formuladas </t>
    </r>
    <r>
      <rPr>
        <sz val="8"/>
        <color rgb="FF000099"/>
        <rFont val="Arial"/>
        <family val="2"/>
      </rPr>
      <t>e metas almejadas, incluindo decorrentes de possíveis mudanças no modelo de negócio, e estabelecer responsabilidades  pelo seu deempenho.</t>
    </r>
  </si>
  <si>
    <r>
      <t xml:space="preserve">Compatibilizar os indicadores e metas para os processos </t>
    </r>
    <r>
      <rPr>
        <sz val="8"/>
        <color rgb="FF000099"/>
        <rFont val="Arial"/>
        <family val="2"/>
      </rPr>
      <t>primários, de suporte e de gestão, em todos os níveis da estrutura,</t>
    </r>
    <r>
      <rPr>
        <sz val="8"/>
        <rFont val="Arial"/>
        <family val="2"/>
      </rPr>
      <t xml:space="preserve"> com os indicadores e metas estratégicas, </t>
    </r>
    <r>
      <rPr>
        <sz val="8"/>
        <color rgb="FF000099"/>
        <rFont val="Arial"/>
        <family val="2"/>
      </rPr>
      <t>iniciando</t>
    </r>
    <r>
      <rPr>
        <sz val="8"/>
        <rFont val="Arial"/>
        <family val="2"/>
      </rPr>
      <t xml:space="preserve"> o planejamento dos processos (Critério 7)</t>
    </r>
  </si>
  <si>
    <r>
      <t xml:space="preserve">Definir quais são os referenciais pertinentes e suas fontes que permitem avaliar a competitividade dos resultados </t>
    </r>
    <r>
      <rPr>
        <sz val="8"/>
        <color rgb="FF000099"/>
        <rFont val="Arial"/>
        <family val="2"/>
      </rPr>
      <t xml:space="preserve">estratégicos </t>
    </r>
    <r>
      <rPr>
        <sz val="8"/>
        <rFont val="Arial"/>
        <family val="2"/>
      </rPr>
      <t xml:space="preserve">das diferentes perspectivas </t>
    </r>
    <r>
      <rPr>
        <sz val="8"/>
        <color rgb="FF000099"/>
        <rFont val="Arial"/>
        <family val="2"/>
      </rPr>
      <t>do Critério 8 - R</t>
    </r>
    <r>
      <rPr>
        <sz val="8"/>
        <rFont val="Arial"/>
        <family val="2"/>
      </rPr>
      <t>esultados.</t>
    </r>
  </si>
  <si>
    <r>
      <t>Verificar o alcance de metas, competitividade e sustentabilidade dos resultados mensurados e as possíveis causas de desvios e variações, considerando o</t>
    </r>
    <r>
      <rPr>
        <sz val="8"/>
        <color rgb="FF000099"/>
        <rFont val="Arial"/>
        <family val="2"/>
      </rPr>
      <t>s cenários internos e externos.</t>
    </r>
  </si>
  <si>
    <r>
      <t xml:space="preserve">Ajustar os planos estratégicos e as metas às mudanças de </t>
    </r>
    <r>
      <rPr>
        <sz val="8"/>
        <color rgb="FF000099"/>
        <rFont val="Arial"/>
        <family val="2"/>
      </rPr>
      <t>cenários internos e externos,</t>
    </r>
    <r>
      <rPr>
        <sz val="8"/>
        <rFont val="Arial"/>
        <family val="2"/>
      </rPr>
      <t xml:space="preserve"> quando necessário.</t>
    </r>
  </si>
  <si>
    <r>
      <t xml:space="preserve">Dar prioridade ao esforço de </t>
    </r>
    <r>
      <rPr>
        <sz val="8"/>
        <color rgb="FF000099"/>
        <rFont val="Arial"/>
        <family val="2"/>
      </rPr>
      <t>cocriação</t>
    </r>
    <r>
      <rPr>
        <sz val="8"/>
        <rFont val="Arial"/>
        <family val="2"/>
      </rPr>
      <t xml:space="preserve"> e colocação de produtos, dirigido a nichos específicos dos segmentos, o que permitirá uma adequação e oferta mais precisas de produtos e soluções.</t>
    </r>
  </si>
  <si>
    <r>
      <rPr>
        <sz val="8"/>
        <color rgb="FF000099"/>
        <rFont val="Arial"/>
        <family val="2"/>
      </rPr>
      <t>Mapear</t>
    </r>
    <r>
      <rPr>
        <sz val="8"/>
        <rFont val="Arial"/>
        <family val="2"/>
      </rPr>
      <t xml:space="preserve"> as principais fases da jornada e as experiências </t>
    </r>
    <r>
      <rPr>
        <sz val="8"/>
        <color rgb="FF000099"/>
        <rFont val="Arial"/>
        <family val="2"/>
      </rPr>
      <t xml:space="preserve">e as dificuldades </t>
    </r>
    <r>
      <rPr>
        <sz val="8"/>
        <rFont val="Arial"/>
        <family val="2"/>
      </rPr>
      <t xml:space="preserve">que </t>
    </r>
    <r>
      <rPr>
        <sz val="8"/>
        <color rgb="FF000099"/>
        <rFont val="Arial"/>
        <family val="2"/>
      </rPr>
      <t>podem</t>
    </r>
    <r>
      <rPr>
        <sz val="8"/>
        <rFont val="Arial"/>
        <family val="2"/>
      </rPr>
      <t xml:space="preserve"> restring</t>
    </r>
    <r>
      <rPr>
        <sz val="8"/>
        <color rgb="FF000099"/>
        <rFont val="Arial"/>
        <family val="2"/>
      </rPr>
      <t>ir</t>
    </r>
    <r>
      <rPr>
        <sz val="8"/>
        <rFont val="Arial"/>
        <family val="2"/>
      </rPr>
      <t>, inclusive pela condição social, e levam à escolha do produto da organização, pelos clientes-alvo e eventuais intermediários, bem como identificar as suas principais necessidades, expectativas e predisposições, em constante evolução, que influenciam na sua preferência, inclusive grau de engajamento na causa do desenvolvimento sustentável.</t>
    </r>
  </si>
  <si>
    <r>
      <t>Despertar o interesse de clientes-alvo por produtos da organização que os atendam e que apoiem a causa do desenvolvimento sustentável associada</t>
    </r>
    <r>
      <rPr>
        <sz val="8"/>
        <color rgb="FF000099"/>
        <rFont val="Arial"/>
        <family val="2"/>
      </rPr>
      <t xml:space="preserve">, </t>
    </r>
    <r>
      <rPr>
        <sz val="8"/>
        <rFont val="Arial"/>
        <family val="2"/>
      </rPr>
      <t>busc</t>
    </r>
    <r>
      <rPr>
        <sz val="8"/>
        <color rgb="FF000099"/>
        <rFont val="Arial"/>
        <family val="2"/>
      </rPr>
      <t>ando</t>
    </r>
    <r>
      <rPr>
        <sz val="8"/>
        <rFont val="Arial"/>
        <family val="2"/>
      </rPr>
      <t xml:space="preserve"> assegurar a clareza</t>
    </r>
    <r>
      <rPr>
        <sz val="8"/>
        <color rgb="FF000099"/>
        <rFont val="Arial"/>
        <family val="2"/>
      </rPr>
      <t>, a coerência</t>
    </r>
    <r>
      <rPr>
        <sz val="8"/>
        <rFont val="Arial"/>
        <family val="2"/>
      </rPr>
      <t xml:space="preserve"> e a autenticidade do conteúdo das informações divulgadas.</t>
    </r>
  </si>
  <si>
    <t>Criar credibilidade, admiração, confiança, preferência e imagem positiva na organização e seus produtos, especialmente nos mercados-alvo; proteger as marcas contra exposição incompatível  com os valores e princípios, com a ética e a integridade da informação e avaliar a reputação ou imagem pretendida (posicionamento competitivo) para a organização, inclusive relativa ao desenvolvimento sustentável.</t>
  </si>
  <si>
    <r>
      <t xml:space="preserve">Tornar a experiência do cliente e eventuais intermediários mais valiosa para ele e para a organização, por meio do tratamento de oportunidades de melhoria convergentes </t>
    </r>
    <r>
      <rPr>
        <sz val="8"/>
        <color rgb="FF000099"/>
        <rFont val="Arial"/>
        <family val="2"/>
      </rPr>
      <t>e inovações</t>
    </r>
    <r>
      <rPr>
        <sz val="8"/>
        <color rgb="FF000000"/>
        <rFont val="Arial"/>
        <family val="2"/>
      </rPr>
      <t>, a partir da integração do conhecimento sobre os clientes-alvo e das manifestações e percepções de clientes.</t>
    </r>
  </si>
  <si>
    <r>
      <t>Conhecer a percepção da sociedade acerca da responsabilidade social da organização e da sua contribuição para o desenvolvimento sustentável</t>
    </r>
    <r>
      <rPr>
        <sz val="8"/>
        <color rgb="FF000099"/>
        <rFont val="Arial"/>
        <family val="2"/>
      </rPr>
      <t>, incluindo a coerência percebida entre discurso e prática, para poder melhorar o desempenho socioambiental e sua comunicação.</t>
    </r>
  </si>
  <si>
    <t>Quantificar o retorno real das ações para o desenvolvimento sustentável, incluindo para a descarbonização do negócio.</t>
  </si>
  <si>
    <r>
      <t>Manter a organização preparada,</t>
    </r>
    <r>
      <rPr>
        <sz val="8"/>
        <color rgb="FF000099"/>
        <rFont val="Arial"/>
        <family val="2"/>
      </rPr>
      <t xml:space="preserve"> incluindo por meio da realização de smulados,</t>
    </r>
    <r>
      <rPr>
        <sz val="8"/>
        <rFont val="Arial"/>
        <family val="2"/>
      </rPr>
      <t xml:space="preserve"> para responder a potenciais emergências associadas aos impactos adversos sociais e ambientais mais relevantes, incluindo os que afetam a continuidade do negócio. </t>
    </r>
  </si>
  <si>
    <t>Identificar e separar, entre eventos recorrentes ou episódicos, os conhecimentos mais importantes que ainda precisam ser internalizados na organização, a partir das competências essenciais que faltam ou que podem vir a faltar para o êxito das estratégias, inclusive de desenvolvimento sustentável e de emprego da inteligência artificial, estabelecer os fatores de desempenho mais importantes sobre o conhecimento na organização e definir os indicadores essenciais associados aos fatores.</t>
  </si>
  <si>
    <r>
      <t xml:space="preserve">Captar e desenvolver,  por meio de parcerias com a academia, </t>
    </r>
    <r>
      <rPr>
        <sz val="8"/>
        <color rgb="FF000099"/>
        <rFont val="Arial"/>
        <family val="2"/>
      </rPr>
      <t xml:space="preserve">centros de excelência reconhecidos </t>
    </r>
    <r>
      <rPr>
        <sz val="8"/>
        <color theme="1"/>
        <rFont val="Arial"/>
        <family val="2"/>
      </rPr>
      <t>e outros parceiros, quando aplicável, disseminar e proteger o conhecimento na organização a fim de</t>
    </r>
    <r>
      <rPr>
        <sz val="8"/>
        <color rgb="FF000099"/>
        <rFont val="Arial"/>
        <family val="2"/>
      </rPr>
      <t xml:space="preserve"> poder </t>
    </r>
    <r>
      <rPr>
        <sz val="8"/>
        <rFont val="Arial"/>
        <family val="2"/>
      </rPr>
      <t>ob</t>
    </r>
    <r>
      <rPr>
        <sz val="8"/>
        <color rgb="FF000099"/>
        <rFont val="Arial"/>
        <family val="2"/>
      </rPr>
      <t>tê-lo</t>
    </r>
    <r>
      <rPr>
        <sz val="8"/>
        <color theme="1"/>
        <rFont val="Arial"/>
        <family val="2"/>
      </rPr>
      <t xml:space="preserve"> tempestivamente e </t>
    </r>
    <r>
      <rPr>
        <sz val="8"/>
        <color rgb="FF000099"/>
        <rFont val="Arial"/>
        <family val="2"/>
      </rPr>
      <t>conservar</t>
    </r>
    <r>
      <rPr>
        <sz val="8"/>
        <color theme="1"/>
        <rFont val="Arial"/>
        <family val="2"/>
      </rPr>
      <t>, as competências essenciais para o êxito das estratégias.</t>
    </r>
  </si>
  <si>
    <r>
      <t xml:space="preserve">Medir a efetividade </t>
    </r>
    <r>
      <rPr>
        <sz val="8"/>
        <color rgb="FF000099"/>
        <rFont val="Arial"/>
        <family val="2"/>
      </rPr>
      <t>da internalização</t>
    </r>
    <r>
      <rPr>
        <sz val="8"/>
        <color theme="1"/>
        <rFont val="Arial"/>
        <family val="2"/>
      </rPr>
      <t xml:space="preserve"> do conhecimento mais importante para as competências essenciais e possibilitar a melhoria </t>
    </r>
    <r>
      <rPr>
        <sz val="8"/>
        <color rgb="FF000099"/>
        <rFont val="Arial"/>
        <family val="2"/>
      </rPr>
      <t>dessa internalização</t>
    </r>
    <r>
      <rPr>
        <sz val="8"/>
        <color theme="1"/>
        <rFont val="Arial"/>
        <family val="2"/>
      </rPr>
      <t>.</t>
    </r>
  </si>
  <si>
    <t xml:space="preserve">Estabelecer diretrizes e fatores de desempenho mais importantes para a segurança das informações e definir os indicadores essenciais associados aos fatores, mantendo e testando um ambiente seguro e resiliente de acesso, coleta, recebimento, tratamento, geração, armazenamento, comunicação, garantia de confidencialidade, autenticidade, integridade, disponibilidade e proteção contra ciberataques, no âmbito dos processos da organização, inclusive de uso seguro de inteligência artificial nessas atividades. </t>
  </si>
  <si>
    <r>
      <t xml:space="preserve">Criar um ambiente que favoreça a sugestão de ideias originais ou inusitadas que tenham potencial de se converter em inovações em produtos e processos, solucionando problemas, aproveitando oportunidades ou criando mais valor para partes interessadas, </t>
    </r>
    <r>
      <rPr>
        <sz val="8"/>
        <color rgb="FF000099"/>
        <rFont val="Arial"/>
        <family val="2"/>
      </rPr>
      <t>promovendo</t>
    </r>
    <r>
      <rPr>
        <sz val="8"/>
        <rFont val="Arial"/>
        <family val="2"/>
      </rPr>
      <t xml:space="preserve"> o desenvolvimento sustentável, a resiliência e a continuidade do negócio. </t>
    </r>
    <r>
      <rPr>
        <sz val="8"/>
        <color rgb="FF000099"/>
        <rFont val="Arial"/>
        <family val="2"/>
      </rPr>
      <t>Identificar os fatores de desempenho mais importantes para a inovação e definir seus indicadores.</t>
    </r>
  </si>
  <si>
    <r>
      <t xml:space="preserve">Manter uma conjunto de testes piloto ou experimentos ágeis, seguros e de baixo custo na organização para validar as sugestões de ideias com potencial de se converter em inovações em produtos e processos, </t>
    </r>
    <r>
      <rPr>
        <sz val="8"/>
        <color rgb="FF000099"/>
        <rFont val="Arial"/>
        <family val="2"/>
      </rPr>
      <t>sustentáveis e resilientes.</t>
    </r>
  </si>
  <si>
    <r>
      <t xml:space="preserve">Medir a </t>
    </r>
    <r>
      <rPr>
        <sz val="8"/>
        <color rgb="FF000099"/>
        <rFont val="Arial"/>
        <family val="2"/>
      </rPr>
      <t>intensidade</t>
    </r>
    <r>
      <rPr>
        <sz val="8"/>
        <rFont val="Arial"/>
        <family val="2"/>
      </rPr>
      <t xml:space="preserve"> e efetividade da inovação na organização </t>
    </r>
    <r>
      <rPr>
        <sz val="8"/>
        <color rgb="FF000099"/>
        <rFont val="Arial"/>
        <family val="2"/>
      </rPr>
      <t>e o quanto promove a sustentabilidade e a resiliência do negócio, considerando os anseios das partes interessadas e sua harmonização.</t>
    </r>
  </si>
  <si>
    <r>
      <t xml:space="preserve">Medir a efetividade do desenvolvimento do negócio digital seguro </t>
    </r>
    <r>
      <rPr>
        <sz val="8"/>
        <color rgb="FF000099"/>
        <rFont val="Arial"/>
        <family val="2"/>
      </rPr>
      <t>para poder melhorar a segurança digital</t>
    </r>
  </si>
  <si>
    <t>d) Desenvolvimento de equipes de alta performance</t>
  </si>
  <si>
    <t>Tornar as pessoas mais preparadas para realizar as funções para as quais foram designadas ou têm potencial, e para trabalhar em equipe, por meio do estabelecimento de objetivos e metas; feedback de desempenho; planos de desenvolvimento de competências profissionais, de cidadania e comportamentais; incentivos e reconhecimento.</t>
  </si>
  <si>
    <r>
      <t xml:space="preserve">Buscar assegurar a integridade física e mental das pessoas, estabelecer fatores de desempenho associados à saúde e segurança ocupacional da força de trabalho e definir os indicadores essenciais </t>
    </r>
    <r>
      <rPr>
        <sz val="8"/>
        <color rgb="FF000099"/>
        <rFont val="Arial"/>
        <family val="2"/>
      </rPr>
      <t>de monitoramento, inclusive de atendimento à legislação ou regulação aplicável.</t>
    </r>
  </si>
  <si>
    <t>c) Desenvolvimento de líderes atuais e potenciais de diferentes níveis</t>
  </si>
  <si>
    <t>Melhorar as competências definidas para os diferentes níveis de líderes - atuais e potenciais -  incluindo as relativas ao gerenciamento de pessoas e ao desenvolvimento de gestores por seus líderes.</t>
  </si>
  <si>
    <r>
      <t xml:space="preserve">Maximizar o comprometimento, engajamento e disposição da força de trabalho para a alta performance, por </t>
    </r>
    <r>
      <rPr>
        <sz val="8"/>
        <color rgb="FF000099"/>
        <rFont val="Arial"/>
        <family val="2"/>
      </rPr>
      <t>meio</t>
    </r>
    <r>
      <rPr>
        <sz val="8"/>
        <rFont val="Arial"/>
        <family val="2"/>
      </rPr>
      <t xml:space="preserve"> da disponibilização recursos, estabelecimento de desafios, incentivo ao autodesenvolvimento, manutenção de reconhecimentos por contribuições extraordinárias e incentivos por alcance e superação de metas, manutenção de remuneração e benefícios competitivos e monitoramento da satisfação das pessoas </t>
    </r>
    <r>
      <rPr>
        <sz val="8"/>
        <color rgb="FF000099"/>
        <rFont val="Arial"/>
        <family val="2"/>
      </rPr>
      <t xml:space="preserve">e análise e tratamento das oportunidades para melhoria do clima, com responsabilização dos líderes em todos os níveis. </t>
    </r>
    <r>
      <rPr>
        <sz val="8"/>
        <rFont val="Arial"/>
        <family val="2"/>
      </rPr>
      <t xml:space="preserve">Estabelecer fatores de desempenho </t>
    </r>
    <r>
      <rPr>
        <sz val="8"/>
        <color rgb="FF000099"/>
        <rFont val="Arial"/>
        <family val="2"/>
      </rPr>
      <t>mais importantes a</t>
    </r>
    <r>
      <rPr>
        <sz val="8"/>
        <rFont val="Arial"/>
        <family val="2"/>
      </rPr>
      <t xml:space="preserve">ssociados à promoção do clima favorável </t>
    </r>
    <r>
      <rPr>
        <sz val="8"/>
        <color rgb="FF000099"/>
        <rFont val="Arial"/>
        <family val="2"/>
      </rPr>
      <t>nos diferentes grupos ou níveis da força de trabalho</t>
    </r>
    <r>
      <rPr>
        <sz val="8"/>
        <rFont val="Arial"/>
        <family val="2"/>
      </rPr>
      <t xml:space="preserve"> e definir os </t>
    </r>
    <r>
      <rPr>
        <sz val="8"/>
        <color rgb="FF000099"/>
        <rFont val="Arial"/>
        <family val="2"/>
      </rPr>
      <t>seus</t>
    </r>
    <r>
      <rPr>
        <sz val="8"/>
        <rFont val="Arial"/>
        <family val="2"/>
      </rPr>
      <t xml:space="preserve"> indicadores.</t>
    </r>
  </si>
  <si>
    <r>
      <t xml:space="preserve">a) Planejamento de fatores de desempenho </t>
    </r>
    <r>
      <rPr>
        <b/>
        <sz val="10"/>
        <color rgb="FF000099"/>
        <rFont val="Calibri"/>
        <family val="2"/>
        <scheme val="minor"/>
      </rPr>
      <t>dos processos</t>
    </r>
  </si>
  <si>
    <r>
      <t xml:space="preserve">Estabelecer os fatores de desempenho mais importantes, para produtos e processos </t>
    </r>
    <r>
      <rPr>
        <sz val="8"/>
        <color rgb="FF000099"/>
        <rFont val="Arial"/>
        <family val="2"/>
      </rPr>
      <t>primários e de suporte</t>
    </r>
    <r>
      <rPr>
        <sz val="8"/>
        <rFont val="Arial"/>
        <family val="2"/>
      </rPr>
      <t xml:space="preserve">, a partir de requisitos relativos a clientes, outras partes interessadas e áreas internas e os desdobrados de estratégias, incluindo relativas à </t>
    </r>
    <r>
      <rPr>
        <sz val="8"/>
        <color rgb="FF000099"/>
        <rFont val="Arial"/>
        <family val="2"/>
      </rPr>
      <t>descarbonização</t>
    </r>
    <r>
      <rPr>
        <sz val="8"/>
        <rFont val="Arial"/>
        <family val="2"/>
      </rPr>
      <t xml:space="preserve"> e à  continuidade do negócio, e definir os indicadores operacionais essenciais associados aos fatores.</t>
    </r>
  </si>
  <si>
    <r>
      <t xml:space="preserve">Conceber ou atualizar os produtos e os processos primários e de suporte associados, estabelecendo padrões </t>
    </r>
    <r>
      <rPr>
        <sz val="8"/>
        <color rgb="FF000099"/>
        <rFont val="Arial"/>
        <family val="2"/>
      </rPr>
      <t>definidos, equilibrando a padronização e a eficiência operacional com a experimentação e</t>
    </r>
    <r>
      <rPr>
        <sz val="8"/>
        <rFont val="Arial"/>
        <family val="2"/>
      </rPr>
      <t xml:space="preserve"> a inovação</t>
    </r>
    <r>
      <rPr>
        <sz val="8"/>
        <color rgb="FF000099"/>
        <rFont val="Arial"/>
        <family val="2"/>
      </rPr>
      <t>,</t>
    </r>
    <r>
      <rPr>
        <sz val="8"/>
        <rFont val="Arial"/>
        <family val="2"/>
      </rPr>
      <t xml:space="preserve"> apoiado por tecnologias digitais de simulação35 de produtos e processos.</t>
    </r>
  </si>
  <si>
    <r>
      <t>Assegurar a qualidade de matérias-primas, insumos, serviços ou informações recebidas dos diferentes tipos de fornecimento, em relação aos padrões esperados</t>
    </r>
    <r>
      <rPr>
        <sz val="8"/>
        <color rgb="FF000099"/>
        <rFont val="Arial"/>
        <family val="2"/>
      </rPr>
      <t xml:space="preserve">, assegurando a verificação do seu atendimento, por parte do fornecedor e internamente, se necessário, </t>
    </r>
    <r>
      <rPr>
        <sz val="8"/>
        <rFont val="Arial"/>
        <family val="2"/>
      </rPr>
      <t xml:space="preserve">notificando não conformidades, solicitando ações corretivas e </t>
    </r>
    <r>
      <rPr>
        <sz val="8"/>
        <color rgb="FF000099"/>
        <rFont val="Arial"/>
        <family val="2"/>
      </rPr>
      <t>o</t>
    </r>
    <r>
      <rPr>
        <sz val="8"/>
        <rFont val="Arial"/>
        <family val="2"/>
      </rPr>
      <t xml:space="preserve"> compromisso com melhorias.</t>
    </r>
  </si>
  <si>
    <t>Este Critério avalia os processos gerenciais relativos à formulação das estratégias, desdobramento das estratégias e análise do desempenho da organização.</t>
  </si>
  <si>
    <t>Este Critério avalia os processos gerenciais relativos à responsabilidade social e segurança socioambiental.</t>
  </si>
  <si>
    <t>Este Critério avalia os processos gerenciais relativos ao conhecimento, inovação e tecnologia, aceleradores da evolução dos processos.</t>
  </si>
  <si>
    <t>Este Critério avalia os processos gerenciais relativos ao mercado e atuação sustentável e experiência sustentável.</t>
  </si>
  <si>
    <t xml:space="preserve">Este Critério avalia os processos gerenciais relativos à configuração de equipes de alta performance e desenvolvimento de líderes. </t>
  </si>
  <si>
    <t>Este Critério avalia os processos gerenciais relativos aos processos primários e de suporte, suprimento de matérias primas e insumos e econômico-financeiros.</t>
  </si>
  <si>
    <r>
      <t xml:space="preserve">O documento com os Critérios PPQG MEGIA estão disponíveis no site www.ppqg.org.br.
Os Critérios (abas) de 1 a 7 avaliam Processos Gerenciais e os Itens (abas) de 8.1 a 8.7 avaliam os Resultados no Critério 8.
A pontuação alcançada na avaliação é apresentada na aba 'Quadro Geral'.
Para planilha não licenciada, o cálculo é válido apenas para Critério 1 e Item 8.1.
Para licenciar e </t>
    </r>
    <r>
      <rPr>
        <b/>
        <sz val="10"/>
        <color theme="1"/>
        <rFont val="Calibri"/>
        <family val="2"/>
        <scheme val="minor"/>
      </rPr>
      <t>ter garantia contra falhas e suporte remoto</t>
    </r>
    <r>
      <rPr>
        <sz val="10"/>
        <color theme="1"/>
        <rFont val="Calibri"/>
        <family val="2"/>
        <scheme val="minor"/>
      </rPr>
      <t xml:space="preserve">, solicitar token numérico de licenciamento, passando o CNPJ e Nome da Empresa ou Instituição para 'ajuda@compumax.com.br' ou, se for Examinador do ciclo, solicitar ao IPEG. A renovação anual do token é gratuita para a planilha do ciclo e deve ser solicitada no email citado.
As abas de 1 a 8.7 estão protegidas pela </t>
    </r>
    <r>
      <rPr>
        <b/>
        <sz val="10"/>
        <color theme="1"/>
        <rFont val="Calibri"/>
        <family val="2"/>
        <scheme val="minor"/>
      </rPr>
      <t>senha "/"</t>
    </r>
    <r>
      <rPr>
        <sz val="10"/>
        <color theme="1"/>
        <rFont val="Calibri"/>
        <family val="2"/>
        <scheme val="minor"/>
      </rPr>
      <t xml:space="preserve"> para proteger fórmulas contra alteração acidental. Se a senha for modificada ou fórmulas alteradas, não há garantia.</t>
    </r>
  </si>
  <si>
    <t>Pts</t>
  </si>
  <si>
    <t>Qtd</t>
  </si>
  <si>
    <t>Registro de Avaliações PPQG MEGIA</t>
  </si>
  <si>
    <t>v0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</si>
</sst>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quot;R$&quot;* #,##0.00_-;\-&quot;R$&quot;* #,##0.00_-;_-&quot;R$&quot;* &quot;-&quot;??_-;_-@_-"/>
    <numFmt numFmtId="165" formatCode="0.0"/>
  </numFmts>
  <fonts count="10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6"/>
      <color theme="1"/>
      <name val="Calibri"/>
      <family val="2"/>
      <scheme val="minor"/>
    </font>
    <font>
      <sz val="10"/>
      <color theme="1"/>
      <name val="Calibri"/>
      <family val="2"/>
      <scheme val="minor"/>
    </font>
    <font>
      <b/>
      <sz val="10"/>
      <color theme="1"/>
      <name val="Calibri"/>
      <family val="2"/>
      <scheme val="minor"/>
    </font>
    <font>
      <sz val="8"/>
      <color theme="1"/>
      <name val="Calibri"/>
      <family val="2"/>
      <scheme val="minor"/>
    </font>
    <font>
      <b/>
      <sz val="7"/>
      <color theme="1"/>
      <name val="Calibri"/>
      <family val="2"/>
      <scheme val="minor"/>
    </font>
    <font>
      <b/>
      <sz val="11"/>
      <color rgb="FF0000CC"/>
      <name val="Calibri"/>
      <family val="2"/>
      <scheme val="minor"/>
    </font>
    <font>
      <sz val="10"/>
      <color rgb="FF0000CC"/>
      <name val="Calibri"/>
      <family val="2"/>
      <scheme val="minor"/>
    </font>
    <font>
      <b/>
      <sz val="12"/>
      <color theme="1"/>
      <name val="Calibri"/>
      <family val="2"/>
      <scheme val="minor"/>
    </font>
    <font>
      <sz val="5"/>
      <color theme="1"/>
      <name val="Calibri"/>
      <family val="2"/>
      <scheme val="minor"/>
    </font>
    <font>
      <sz val="9"/>
      <color indexed="81"/>
      <name val="Tahoma"/>
      <family val="2"/>
    </font>
    <font>
      <b/>
      <sz val="9"/>
      <color indexed="81"/>
      <name val="Arial"/>
      <family val="2"/>
    </font>
    <font>
      <sz val="9"/>
      <color indexed="81"/>
      <name val="Arial"/>
      <family val="2"/>
    </font>
    <font>
      <sz val="10"/>
      <color indexed="81"/>
      <name val="Tahoma"/>
      <family val="2"/>
    </font>
    <font>
      <sz val="10"/>
      <color rgb="FF0000CC"/>
      <name val="Arial"/>
      <family val="2"/>
    </font>
    <font>
      <b/>
      <sz val="10"/>
      <name val="Calibri"/>
      <family val="2"/>
      <scheme val="minor"/>
    </font>
    <font>
      <sz val="10"/>
      <color indexed="81"/>
      <name val="Arial"/>
      <family val="2"/>
    </font>
    <font>
      <b/>
      <sz val="16"/>
      <color theme="1"/>
      <name val="Calibri"/>
      <family val="2"/>
      <scheme val="minor"/>
    </font>
    <font>
      <b/>
      <sz val="14"/>
      <color theme="1"/>
      <name val="Calibri"/>
      <family val="2"/>
      <scheme val="minor"/>
    </font>
    <font>
      <b/>
      <sz val="9"/>
      <color rgb="FF0000CC"/>
      <name val="Calibri"/>
      <family val="2"/>
      <scheme val="minor"/>
    </font>
    <font>
      <sz val="9"/>
      <color theme="1"/>
      <name val="Calibri"/>
      <family val="2"/>
      <scheme val="minor"/>
    </font>
    <font>
      <i/>
      <sz val="9"/>
      <color theme="1"/>
      <name val="Calibri"/>
      <family val="2"/>
      <scheme val="minor"/>
    </font>
    <font>
      <b/>
      <sz val="9"/>
      <name val="Calibri"/>
      <family val="2"/>
      <scheme val="minor"/>
    </font>
    <font>
      <sz val="20"/>
      <color theme="1"/>
      <name val="Calibri"/>
      <family val="2"/>
      <scheme val="minor"/>
    </font>
    <font>
      <b/>
      <sz val="8"/>
      <color theme="1"/>
      <name val="Calibri"/>
      <family val="2"/>
      <scheme val="minor"/>
    </font>
    <font>
      <sz val="11"/>
      <name val="Calibri"/>
      <family val="2"/>
      <scheme val="minor"/>
    </font>
    <font>
      <sz val="20"/>
      <color rgb="FF0000CC"/>
      <name val="Arial"/>
      <family val="2"/>
    </font>
    <font>
      <b/>
      <sz val="20"/>
      <name val="Calibri"/>
      <family val="2"/>
      <scheme val="minor"/>
    </font>
    <font>
      <b/>
      <sz val="10"/>
      <color rgb="FF0000CC"/>
      <name val="Arial"/>
      <family val="2"/>
    </font>
    <font>
      <b/>
      <sz val="10"/>
      <color rgb="FF0000CC"/>
      <name val="Calibri"/>
      <family val="2"/>
      <scheme val="minor"/>
    </font>
    <font>
      <sz val="16"/>
      <color theme="1"/>
      <name val="Calibri"/>
      <family val="2"/>
      <scheme val="minor"/>
    </font>
    <font>
      <sz val="16"/>
      <color rgb="FF0000CC"/>
      <name val="Arial"/>
      <family val="2"/>
    </font>
    <font>
      <b/>
      <sz val="7"/>
      <color rgb="FF0000CC"/>
      <name val="Calibri"/>
      <family val="2"/>
      <scheme val="minor"/>
    </font>
    <font>
      <b/>
      <sz val="11"/>
      <name val="Calibri"/>
      <family val="2"/>
      <scheme val="minor"/>
    </font>
    <font>
      <b/>
      <sz val="10"/>
      <color theme="1"/>
      <name val="Arial"/>
      <family val="2"/>
    </font>
    <font>
      <b/>
      <sz val="10"/>
      <color rgb="FF000000"/>
      <name val="Arial"/>
      <family val="2"/>
    </font>
    <font>
      <b/>
      <sz val="9"/>
      <color rgb="FF000000"/>
      <name val="Arial"/>
      <family val="2"/>
    </font>
    <font>
      <sz val="9"/>
      <color rgb="FF000000"/>
      <name val="Arial"/>
      <family val="2"/>
    </font>
    <font>
      <b/>
      <sz val="6"/>
      <color theme="1"/>
      <name val="Calibri"/>
      <family val="2"/>
      <scheme val="minor"/>
    </font>
    <font>
      <sz val="8"/>
      <name val="Calibri"/>
      <family val="2"/>
      <scheme val="minor"/>
    </font>
    <font>
      <sz val="7"/>
      <name val="Calibri"/>
      <family val="2"/>
      <scheme val="minor"/>
    </font>
    <font>
      <sz val="9"/>
      <name val="Calibri"/>
      <family val="2"/>
      <scheme val="minor"/>
    </font>
    <font>
      <sz val="9"/>
      <name val="Arial"/>
      <family val="2"/>
    </font>
    <font>
      <sz val="6"/>
      <name val="Calibri"/>
      <family val="2"/>
      <scheme val="minor"/>
    </font>
    <font>
      <b/>
      <sz val="9"/>
      <color indexed="81"/>
      <name val="Tahoma"/>
      <family val="2"/>
    </font>
    <font>
      <b/>
      <sz val="9"/>
      <color theme="1"/>
      <name val="Calibri"/>
      <family val="2"/>
      <scheme val="minor"/>
    </font>
    <font>
      <b/>
      <sz val="11"/>
      <color rgb="FFFF0000"/>
      <name val="Calibri"/>
      <family val="2"/>
      <scheme val="minor"/>
    </font>
    <font>
      <b/>
      <sz val="18"/>
      <name val="Calibri"/>
      <family val="2"/>
      <scheme val="minor"/>
    </font>
    <font>
      <b/>
      <sz val="14"/>
      <name val="Calibri"/>
      <family val="2"/>
      <scheme val="minor"/>
    </font>
    <font>
      <sz val="7"/>
      <color theme="1"/>
      <name val="Calibri"/>
      <family val="2"/>
      <scheme val="minor"/>
    </font>
    <font>
      <b/>
      <sz val="8"/>
      <name val="Arial"/>
      <family val="2"/>
    </font>
    <font>
      <b/>
      <sz val="9"/>
      <name val="Arial"/>
      <family val="2"/>
    </font>
    <font>
      <b/>
      <sz val="12"/>
      <color rgb="FF0000CC"/>
      <name val="Calibri"/>
      <family val="2"/>
      <scheme val="minor"/>
    </font>
    <font>
      <b/>
      <sz val="12"/>
      <color rgb="FFFF3300"/>
      <name val="Calibri"/>
      <family val="2"/>
      <scheme val="minor"/>
    </font>
    <font>
      <b/>
      <sz val="8"/>
      <color rgb="FF0000CC"/>
      <name val="Calibri"/>
      <family val="2"/>
      <scheme val="minor"/>
    </font>
    <font>
      <sz val="11"/>
      <color rgb="FF0000CC"/>
      <name val="Calibri"/>
      <family val="2"/>
      <scheme val="minor"/>
    </font>
    <font>
      <b/>
      <sz val="10"/>
      <color indexed="81"/>
      <name val="Tahoma"/>
      <family val="2"/>
    </font>
    <font>
      <sz val="11"/>
      <color indexed="81"/>
      <name val="Tahoma"/>
      <family val="2"/>
    </font>
    <font>
      <b/>
      <sz val="8"/>
      <name val="Calibri"/>
      <family val="2"/>
      <scheme val="minor"/>
    </font>
    <font>
      <b/>
      <sz val="5"/>
      <color theme="0" tint="-0.249977111117893"/>
      <name val="Calibri"/>
      <family val="2"/>
      <scheme val="minor"/>
    </font>
    <font>
      <b/>
      <sz val="12"/>
      <color theme="0" tint="-0.499984740745262"/>
      <name val="Calibri"/>
      <family val="2"/>
      <scheme val="minor"/>
    </font>
    <font>
      <b/>
      <sz val="12"/>
      <name val="Calibri"/>
      <family val="2"/>
      <scheme val="minor"/>
    </font>
    <font>
      <sz val="6"/>
      <color theme="0" tint="-0.34998626667073579"/>
      <name val="Calibri"/>
      <family val="2"/>
      <scheme val="minor"/>
    </font>
    <font>
      <sz val="12"/>
      <color theme="1"/>
      <name val="Calibri"/>
      <family val="2"/>
      <scheme val="minor"/>
    </font>
    <font>
      <sz val="12"/>
      <color rgb="FFFF3300"/>
      <name val="Calibri"/>
      <family val="2"/>
      <scheme val="minor"/>
    </font>
    <font>
      <b/>
      <sz val="10"/>
      <name val="Arial"/>
      <family val="2"/>
    </font>
    <font>
      <b/>
      <sz val="6"/>
      <color theme="0" tint="-0.499984740745262"/>
      <name val="Calibri"/>
      <family val="2"/>
      <scheme val="minor"/>
    </font>
    <font>
      <sz val="10"/>
      <color rgb="FF000000"/>
      <name val="Arial"/>
      <family val="2"/>
    </font>
    <font>
      <sz val="10"/>
      <color theme="1"/>
      <name val="Arial"/>
      <family val="2"/>
    </font>
    <font>
      <b/>
      <sz val="10"/>
      <color theme="9" tint="-0.249977111117893"/>
      <name val="Calibri"/>
      <family val="2"/>
      <scheme val="minor"/>
    </font>
    <font>
      <sz val="11"/>
      <color theme="2"/>
      <name val="Calibri"/>
      <family val="2"/>
      <scheme val="minor"/>
    </font>
    <font>
      <sz val="8"/>
      <color rgb="FFFF0000"/>
      <name val="Calibri"/>
      <family val="2"/>
      <scheme val="minor"/>
    </font>
    <font>
      <sz val="8"/>
      <color indexed="81"/>
      <name val="Arial"/>
      <family val="2"/>
    </font>
    <font>
      <sz val="9"/>
      <color indexed="81"/>
      <name val="Segoe UI"/>
      <family val="2"/>
    </font>
    <font>
      <b/>
      <sz val="8"/>
      <color rgb="FF000099"/>
      <name val="Calibri"/>
      <family val="2"/>
      <scheme val="minor"/>
    </font>
    <font>
      <sz val="8"/>
      <color rgb="FF000000"/>
      <name val="Arial"/>
      <family val="2"/>
    </font>
    <font>
      <sz val="8"/>
      <color rgb="FF0000CC"/>
      <name val="Arial"/>
      <family val="2"/>
    </font>
    <font>
      <sz val="8"/>
      <name val="Arial"/>
      <family val="2"/>
    </font>
    <font>
      <i/>
      <sz val="8"/>
      <name val="Arial"/>
      <family val="2"/>
    </font>
    <font>
      <sz val="6"/>
      <color rgb="FF0000CC"/>
      <name val="Calibri"/>
      <family val="2"/>
      <scheme val="minor"/>
    </font>
    <font>
      <b/>
      <sz val="10"/>
      <color indexed="81"/>
      <name val="Arial"/>
      <family val="2"/>
    </font>
    <font>
      <i/>
      <sz val="10"/>
      <color indexed="81"/>
      <name val="Tahoma"/>
      <family val="2"/>
    </font>
    <font>
      <b/>
      <sz val="6"/>
      <color rgb="FF000099"/>
      <name val="Calibri"/>
      <family val="2"/>
      <scheme val="minor"/>
    </font>
    <font>
      <sz val="7"/>
      <color rgb="FF0000CC"/>
      <name val="Calibri"/>
      <family val="2"/>
      <scheme val="minor"/>
    </font>
    <font>
      <b/>
      <sz val="9"/>
      <color indexed="81"/>
      <name val="Segoe UI"/>
      <family val="2"/>
    </font>
    <font>
      <b/>
      <sz val="8"/>
      <color indexed="81"/>
      <name val="Arial"/>
      <family val="2"/>
    </font>
    <font>
      <b/>
      <sz val="10"/>
      <color rgb="FF000099"/>
      <name val="Calibri"/>
      <family val="2"/>
      <scheme val="minor"/>
    </font>
    <font>
      <sz val="8"/>
      <color rgb="FF000099"/>
      <name val="Arial"/>
      <family val="2"/>
    </font>
    <font>
      <sz val="8"/>
      <color theme="1"/>
      <name val="Arial"/>
      <family val="2"/>
    </font>
    <font>
      <sz val="6"/>
      <color rgb="FF000099"/>
      <name val="Calibri"/>
      <family val="2"/>
      <scheme val="minor"/>
    </font>
    <font>
      <u/>
      <sz val="9"/>
      <color indexed="81"/>
      <name val="Tahoma"/>
      <family val="2"/>
    </font>
    <font>
      <sz val="8"/>
      <color indexed="81"/>
      <name val="Tahoma"/>
      <family val="2"/>
    </font>
  </fonts>
  <fills count="4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D9D9D9"/>
        <bgColor indexed="64"/>
      </patternFill>
    </fill>
    <fill>
      <patternFill patternType="solid">
        <fgColor rgb="FFE0E0E0"/>
        <bgColor indexed="64"/>
      </patternFill>
    </fill>
    <fill>
      <patternFill patternType="solid">
        <fgColor rgb="FFEFEFEF"/>
        <bgColor indexed="64"/>
      </patternFill>
    </fill>
    <fill>
      <patternFill patternType="solid">
        <fgColor theme="4" tint="0.59999389629810485"/>
        <bgColor indexed="64"/>
      </patternFill>
    </fill>
    <fill>
      <patternFill patternType="solid">
        <fgColor indexed="27"/>
        <bgColor indexed="64"/>
      </patternFill>
    </fill>
    <fill>
      <patternFill patternType="solid">
        <fgColor theme="0"/>
        <bgColor indexed="64"/>
      </patternFill>
    </fill>
    <fill>
      <patternFill patternType="solid">
        <fgColor theme="7"/>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FF9999"/>
        <bgColor indexed="64"/>
      </patternFill>
    </fill>
    <fill>
      <patternFill patternType="solid">
        <fgColor theme="6" tint="0.39997558519241921"/>
        <bgColor indexed="64"/>
      </patternFill>
    </fill>
    <fill>
      <patternFill patternType="solid">
        <fgColor theme="7" tint="0.59999389629810485"/>
        <bgColor indexed="64"/>
      </patternFill>
    </fill>
  </fills>
  <borders count="2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374151"/>
      </left>
      <right style="thin">
        <color rgb="FF374151"/>
      </right>
      <top style="thin">
        <color rgb="FF374151"/>
      </top>
      <bottom style="thin">
        <color rgb="FF374151"/>
      </bottom>
      <diagonal/>
    </border>
    <border>
      <left style="thin">
        <color rgb="FF374151"/>
      </left>
      <right style="thin">
        <color rgb="FF374151"/>
      </right>
      <top style="thin">
        <color rgb="FF374151"/>
      </top>
      <bottom style="thin">
        <color rgb="FF000000"/>
      </bottom>
      <diagonal/>
    </border>
  </borders>
  <cellStyleXfs count="4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3" fontId="1" fillId="0" borderId="0" applyFont="0" applyFill="0" applyBorder="0" applyAlignment="0" applyProtection="0"/>
    <xf numFmtId="9" fontId="1" fillId="0" borderId="0" applyFont="0" applyFill="0" applyBorder="0" applyAlignment="0" applyProtection="0"/>
    <xf numFmtId="164" fontId="1" fillId="0" borderId="0" applyFont="0" applyFill="0" applyBorder="0" applyAlignment="0" applyProtection="0"/>
  </cellStyleXfs>
  <cellXfs count="384">
    <xf numFmtId="0" fontId="0" fillId="0" borderId="0" xfId="0"/>
    <xf numFmtId="0" fontId="18" fillId="0" borderId="0" xfId="0" applyFont="1" applyAlignment="1">
      <alignment horizontal="center" vertical="center"/>
    </xf>
    <xf numFmtId="0" fontId="0" fillId="0" borderId="0" xfId="0" applyAlignment="1">
      <alignment wrapText="1"/>
    </xf>
    <xf numFmtId="0" fontId="21" fillId="0" borderId="0" xfId="0" applyFont="1" applyAlignment="1">
      <alignment horizontal="left"/>
    </xf>
    <xf numFmtId="0" fontId="0" fillId="0" borderId="10" xfId="0" applyBorder="1" applyAlignment="1">
      <alignment wrapText="1"/>
    </xf>
    <xf numFmtId="0" fontId="21" fillId="0" borderId="10" xfId="0" applyFont="1" applyBorder="1" applyAlignment="1">
      <alignment horizontal="center" vertical="center"/>
    </xf>
    <xf numFmtId="0" fontId="0" fillId="33" borderId="0" xfId="0" applyFill="1"/>
    <xf numFmtId="0" fontId="16" fillId="33" borderId="0" xfId="0" applyFont="1" applyFill="1"/>
    <xf numFmtId="0" fontId="21" fillId="33" borderId="10" xfId="0" applyFont="1" applyFill="1" applyBorder="1" applyAlignment="1">
      <alignment horizontal="center" vertical="center"/>
    </xf>
    <xf numFmtId="0" fontId="18" fillId="33" borderId="10" xfId="0" applyFont="1" applyFill="1" applyBorder="1" applyAlignment="1">
      <alignment horizontal="center" vertical="center"/>
    </xf>
    <xf numFmtId="0" fontId="26" fillId="0" borderId="0" xfId="0" applyFont="1"/>
    <xf numFmtId="0" fontId="26" fillId="0" borderId="0" xfId="0" applyFont="1" applyAlignment="1">
      <alignment horizontal="center" vertical="center"/>
    </xf>
    <xf numFmtId="0" fontId="22" fillId="34" borderId="10" xfId="0" applyFont="1" applyFill="1" applyBorder="1" applyAlignment="1">
      <alignment horizontal="center" vertical="center"/>
    </xf>
    <xf numFmtId="0" fontId="31" fillId="0" borderId="10" xfId="0" applyFont="1" applyBorder="1" applyAlignment="1" applyProtection="1">
      <alignment horizontal="left" vertical="top"/>
      <protection locked="0"/>
    </xf>
    <xf numFmtId="0" fontId="18" fillId="0" borderId="10" xfId="0" applyFont="1" applyBorder="1" applyAlignment="1">
      <alignment horizontal="center" vertical="center"/>
    </xf>
    <xf numFmtId="0" fontId="16" fillId="0" borderId="10" xfId="0" applyFont="1" applyBorder="1" applyAlignment="1">
      <alignment wrapText="1"/>
    </xf>
    <xf numFmtId="0" fontId="18" fillId="34" borderId="13" xfId="0" applyFont="1" applyFill="1" applyBorder="1" applyAlignment="1">
      <alignment horizontal="center" vertical="center"/>
    </xf>
    <xf numFmtId="0" fontId="21" fillId="34" borderId="15" xfId="0" applyFont="1" applyFill="1" applyBorder="1" applyAlignment="1">
      <alignment horizontal="left"/>
    </xf>
    <xf numFmtId="0" fontId="18" fillId="34" borderId="15" xfId="0" applyFont="1" applyFill="1" applyBorder="1" applyAlignment="1">
      <alignment horizontal="center" vertical="center"/>
    </xf>
    <xf numFmtId="0" fontId="25" fillId="34" borderId="15" xfId="0" applyFont="1" applyFill="1" applyBorder="1" applyAlignment="1">
      <alignment horizontal="left"/>
    </xf>
    <xf numFmtId="0" fontId="21" fillId="34" borderId="15" xfId="0" applyFont="1" applyFill="1" applyBorder="1" applyAlignment="1">
      <alignment horizontal="center" vertical="center"/>
    </xf>
    <xf numFmtId="0" fontId="18" fillId="33" borderId="12" xfId="0" applyFont="1" applyFill="1" applyBorder="1" applyAlignment="1">
      <alignment horizontal="center" vertical="center"/>
    </xf>
    <xf numFmtId="0" fontId="21" fillId="33" borderId="12" xfId="0" applyFont="1" applyFill="1" applyBorder="1" applyAlignment="1">
      <alignment horizontal="center" vertical="center"/>
    </xf>
    <xf numFmtId="0" fontId="25" fillId="34" borderId="15" xfId="0" applyFont="1" applyFill="1" applyBorder="1" applyAlignment="1">
      <alignment wrapText="1"/>
    </xf>
    <xf numFmtId="0" fontId="24" fillId="0" borderId="16" xfId="0" applyFont="1" applyBorder="1"/>
    <xf numFmtId="0" fontId="24" fillId="34" borderId="0" xfId="0" applyFont="1" applyFill="1"/>
    <xf numFmtId="0" fontId="24" fillId="34" borderId="18" xfId="0" applyFont="1" applyFill="1" applyBorder="1"/>
    <xf numFmtId="0" fontId="24" fillId="34" borderId="15" xfId="0" applyFont="1" applyFill="1" applyBorder="1"/>
    <xf numFmtId="0" fontId="19" fillId="0" borderId="0" xfId="0" applyFont="1"/>
    <xf numFmtId="9" fontId="36" fillId="33" borderId="10" xfId="43" applyFont="1" applyFill="1" applyBorder="1" applyAlignment="1">
      <alignment horizontal="center" vertical="center"/>
    </xf>
    <xf numFmtId="0" fontId="18" fillId="34" borderId="10" xfId="0" applyFont="1" applyFill="1" applyBorder="1" applyAlignment="1">
      <alignment horizontal="center" vertical="center"/>
    </xf>
    <xf numFmtId="0" fontId="19" fillId="0" borderId="10" xfId="0" applyFont="1" applyBorder="1"/>
    <xf numFmtId="0" fontId="0" fillId="33" borderId="0" xfId="0" applyFill="1" applyAlignment="1">
      <alignment horizontal="right"/>
    </xf>
    <xf numFmtId="0" fontId="0" fillId="0" borderId="0" xfId="0" applyAlignment="1">
      <alignment horizontal="right"/>
    </xf>
    <xf numFmtId="0" fontId="0" fillId="35" borderId="10" xfId="0" applyFill="1" applyBorder="1"/>
    <xf numFmtId="0" fontId="20" fillId="35" borderId="10" xfId="0" applyFont="1" applyFill="1" applyBorder="1"/>
    <xf numFmtId="0" fontId="0" fillId="33" borderId="10" xfId="0" applyFill="1" applyBorder="1"/>
    <xf numFmtId="0" fontId="19" fillId="33" borderId="10" xfId="0" applyFont="1" applyFill="1" applyBorder="1"/>
    <xf numFmtId="1" fontId="19" fillId="33" borderId="10" xfId="43" applyNumberFormat="1" applyFont="1" applyFill="1" applyBorder="1"/>
    <xf numFmtId="9" fontId="19" fillId="33" borderId="10" xfId="43" applyFont="1" applyFill="1" applyBorder="1"/>
    <xf numFmtId="0" fontId="38" fillId="33" borderId="0" xfId="0" applyFont="1" applyFill="1" applyAlignment="1">
      <alignment horizontal="right"/>
    </xf>
    <xf numFmtId="0" fontId="23" fillId="0" borderId="10" xfId="0" applyFont="1" applyBorder="1" applyAlignment="1" applyProtection="1">
      <alignment horizontal="center" vertical="center"/>
      <protection locked="0"/>
    </xf>
    <xf numFmtId="0" fontId="0" fillId="0" borderId="0" xfId="0" applyProtection="1">
      <protection locked="0"/>
    </xf>
    <xf numFmtId="0" fontId="0" fillId="0" borderId="0" xfId="0" applyAlignment="1" applyProtection="1">
      <alignment horizontal="right"/>
      <protection locked="0"/>
    </xf>
    <xf numFmtId="0" fontId="0" fillId="33" borderId="0" xfId="0" applyFill="1" applyProtection="1">
      <protection locked="0"/>
    </xf>
    <xf numFmtId="0" fontId="26" fillId="0" borderId="0" xfId="0" applyFont="1" applyProtection="1">
      <protection locked="0"/>
    </xf>
    <xf numFmtId="0" fontId="18" fillId="0" borderId="0" xfId="0" applyFont="1" applyAlignment="1" applyProtection="1">
      <alignment horizontal="center" vertical="center"/>
      <protection locked="0"/>
    </xf>
    <xf numFmtId="0" fontId="21" fillId="0" borderId="0" xfId="0" applyFont="1" applyAlignment="1" applyProtection="1">
      <alignment horizontal="left"/>
      <protection locked="0"/>
    </xf>
    <xf numFmtId="0" fontId="0" fillId="0" borderId="0" xfId="0" applyAlignment="1" applyProtection="1">
      <alignment wrapText="1"/>
      <protection locked="0"/>
    </xf>
    <xf numFmtId="0" fontId="19" fillId="0" borderId="0" xfId="0" applyFont="1" applyProtection="1">
      <protection locked="0"/>
    </xf>
    <xf numFmtId="0" fontId="39" fillId="33" borderId="10" xfId="0" applyFont="1" applyFill="1" applyBorder="1" applyAlignment="1" applyProtection="1">
      <alignment horizontal="left" vertical="center"/>
      <protection locked="0"/>
    </xf>
    <xf numFmtId="0" fontId="32" fillId="34" borderId="10" xfId="0" applyFont="1" applyFill="1" applyBorder="1" applyAlignment="1" applyProtection="1">
      <alignment horizontal="center" vertical="center" wrapText="1"/>
      <protection locked="0"/>
    </xf>
    <xf numFmtId="0" fontId="0" fillId="34" borderId="14" xfId="0" applyFill="1" applyBorder="1" applyProtection="1">
      <protection locked="0"/>
    </xf>
    <xf numFmtId="0" fontId="40" fillId="34" borderId="14" xfId="0" applyFont="1" applyFill="1" applyBorder="1" applyAlignment="1" applyProtection="1">
      <alignment horizontal="center" vertical="center"/>
      <protection locked="0"/>
    </xf>
    <xf numFmtId="0" fontId="44" fillId="0" borderId="10" xfId="0" applyFont="1" applyBorder="1" applyAlignment="1" applyProtection="1">
      <alignment horizontal="center" vertical="center"/>
      <protection locked="0"/>
    </xf>
    <xf numFmtId="0" fontId="24" fillId="0" borderId="10" xfId="0" applyFont="1" applyBorder="1" applyProtection="1">
      <protection locked="0"/>
    </xf>
    <xf numFmtId="0" fontId="45" fillId="0" borderId="10" xfId="0" applyFont="1" applyBorder="1" applyAlignment="1" applyProtection="1">
      <alignment horizontal="center" vertical="center"/>
      <protection locked="0"/>
    </xf>
    <xf numFmtId="0" fontId="31" fillId="34" borderId="14" xfId="0" applyFont="1" applyFill="1" applyBorder="1" applyAlignment="1" applyProtection="1">
      <alignment horizontal="left" vertical="top"/>
      <protection locked="0"/>
    </xf>
    <xf numFmtId="0" fontId="43" fillId="34" borderId="14" xfId="0" applyFont="1" applyFill="1" applyBorder="1" applyAlignment="1" applyProtection="1">
      <alignment horizontal="center" vertical="center"/>
      <protection locked="0"/>
    </xf>
    <xf numFmtId="0" fontId="43" fillId="0" borderId="10" xfId="0" quotePrefix="1" applyFont="1" applyBorder="1" applyAlignment="1" applyProtection="1">
      <alignment horizontal="center" vertical="center"/>
      <protection locked="0"/>
    </xf>
    <xf numFmtId="0" fontId="40" fillId="0" borderId="16" xfId="0" applyFont="1" applyBorder="1" applyAlignment="1" applyProtection="1">
      <alignment horizontal="center" vertical="center"/>
      <protection locked="0"/>
    </xf>
    <xf numFmtId="0" fontId="46" fillId="0" borderId="10" xfId="0" applyFont="1" applyBorder="1" applyAlignment="1" applyProtection="1">
      <alignment horizontal="center" vertical="center"/>
      <protection locked="0"/>
    </xf>
    <xf numFmtId="0" fontId="0" fillId="0" borderId="10" xfId="0" applyBorder="1" applyProtection="1">
      <protection locked="0"/>
    </xf>
    <xf numFmtId="0" fontId="40" fillId="0" borderId="10" xfId="0" applyFont="1" applyBorder="1" applyAlignment="1" applyProtection="1">
      <alignment horizontal="center" vertical="center"/>
      <protection locked="0"/>
    </xf>
    <xf numFmtId="0" fontId="24" fillId="0" borderId="23" xfId="0" applyFont="1" applyBorder="1" applyProtection="1">
      <protection locked="0"/>
    </xf>
    <xf numFmtId="0" fontId="46" fillId="0" borderId="18" xfId="0" applyFont="1" applyBorder="1" applyAlignment="1" applyProtection="1">
      <alignment horizontal="center" vertical="center"/>
      <protection locked="0"/>
    </xf>
    <xf numFmtId="0" fontId="0" fillId="0" borderId="18" xfId="0" applyBorder="1" applyProtection="1">
      <protection locked="0"/>
    </xf>
    <xf numFmtId="0" fontId="16" fillId="0" borderId="0" xfId="0" applyFont="1" applyAlignment="1" applyProtection="1">
      <alignment horizontal="center" vertical="center"/>
      <protection locked="0"/>
    </xf>
    <xf numFmtId="0" fontId="40" fillId="0" borderId="0" xfId="0" applyFont="1" applyAlignment="1" applyProtection="1">
      <alignment horizontal="center" vertical="center"/>
      <protection locked="0"/>
    </xf>
    <xf numFmtId="0" fontId="43" fillId="0" borderId="10" xfId="0" applyFont="1" applyBorder="1" applyAlignment="1" applyProtection="1">
      <alignment horizontal="center" vertical="center"/>
      <protection locked="0"/>
    </xf>
    <xf numFmtId="0" fontId="41" fillId="34" borderId="10" xfId="0" applyFont="1" applyFill="1" applyBorder="1" applyAlignment="1">
      <alignment horizontal="center" vertical="center"/>
    </xf>
    <xf numFmtId="0" fontId="0" fillId="0" borderId="10" xfId="0" applyBorder="1"/>
    <xf numFmtId="0" fontId="40" fillId="0" borderId="10" xfId="0" applyFont="1" applyBorder="1" applyAlignment="1">
      <alignment horizontal="center" vertical="center"/>
    </xf>
    <xf numFmtId="0" fontId="0" fillId="34" borderId="14" xfId="0" applyFill="1" applyBorder="1"/>
    <xf numFmtId="0" fontId="40" fillId="34" borderId="14" xfId="0" applyFont="1" applyFill="1" applyBorder="1" applyAlignment="1">
      <alignment horizontal="center" vertical="center"/>
    </xf>
    <xf numFmtId="0" fontId="40" fillId="0" borderId="11" xfId="0" applyFont="1" applyBorder="1" applyAlignment="1">
      <alignment horizontal="center" vertical="center"/>
    </xf>
    <xf numFmtId="0" fontId="16" fillId="0" borderId="10" xfId="0" applyFont="1" applyBorder="1" applyAlignment="1">
      <alignment horizontal="center" vertical="center"/>
    </xf>
    <xf numFmtId="0" fontId="16" fillId="0" borderId="0" xfId="0" applyFont="1" applyAlignment="1">
      <alignment horizontal="center" vertical="center"/>
    </xf>
    <xf numFmtId="0" fontId="40" fillId="0" borderId="0" xfId="0" applyFont="1" applyAlignment="1">
      <alignment horizontal="center" vertical="center"/>
    </xf>
    <xf numFmtId="0" fontId="47" fillId="33" borderId="10" xfId="0" applyFont="1" applyFill="1" applyBorder="1" applyAlignment="1" applyProtection="1">
      <alignment horizontal="center" vertical="center"/>
      <protection locked="0"/>
    </xf>
    <xf numFmtId="0" fontId="47" fillId="34" borderId="14" xfId="0" applyFont="1" applyFill="1" applyBorder="1" applyAlignment="1" applyProtection="1">
      <alignment horizontal="center" vertical="center"/>
      <protection locked="0"/>
    </xf>
    <xf numFmtId="0" fontId="47" fillId="0" borderId="12" xfId="0" applyFont="1" applyBorder="1" applyAlignment="1" applyProtection="1">
      <alignment horizontal="center" vertical="center"/>
      <protection locked="0"/>
    </xf>
    <xf numFmtId="0" fontId="47" fillId="0" borderId="10" xfId="0" applyFont="1" applyBorder="1" applyAlignment="1" applyProtection="1">
      <alignment horizontal="center" vertical="center"/>
      <protection locked="0"/>
    </xf>
    <xf numFmtId="0" fontId="48" fillId="0" borderId="10" xfId="0" quotePrefix="1" applyFont="1" applyBorder="1" applyAlignment="1" applyProtection="1">
      <alignment horizontal="center" vertical="center"/>
      <protection locked="0"/>
    </xf>
    <xf numFmtId="0" fontId="47" fillId="0" borderId="0" xfId="0" applyFont="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45" fillId="0" borderId="14" xfId="0" applyFont="1" applyBorder="1" applyAlignment="1" applyProtection="1">
      <alignment horizontal="center" vertical="center"/>
      <protection locked="0"/>
    </xf>
    <xf numFmtId="0" fontId="16" fillId="0" borderId="14" xfId="0" applyFont="1" applyBorder="1" applyAlignment="1" applyProtection="1">
      <alignment horizontal="center" vertical="center"/>
      <protection locked="0"/>
    </xf>
    <xf numFmtId="0" fontId="19" fillId="0" borderId="16" xfId="0" applyFont="1" applyBorder="1"/>
    <xf numFmtId="0" fontId="50" fillId="34" borderId="10" xfId="0" quotePrefix="1" applyFont="1" applyFill="1" applyBorder="1" applyAlignment="1" applyProtection="1">
      <alignment horizontal="center" vertical="center" wrapText="1"/>
      <protection locked="0"/>
    </xf>
    <xf numFmtId="0" fontId="25" fillId="33" borderId="0" xfId="0" applyFont="1" applyFill="1" applyAlignment="1">
      <alignment horizontal="left"/>
    </xf>
    <xf numFmtId="0" fontId="26" fillId="33" borderId="0" xfId="0" applyFont="1" applyFill="1"/>
    <xf numFmtId="0" fontId="24" fillId="34" borderId="16" xfId="0" applyFont="1" applyFill="1" applyBorder="1"/>
    <xf numFmtId="0" fontId="22" fillId="34" borderId="13" xfId="0" applyFont="1" applyFill="1" applyBorder="1" applyAlignment="1">
      <alignment horizontal="center" vertical="center"/>
    </xf>
    <xf numFmtId="0" fontId="22" fillId="34" borderId="15" xfId="0" applyFont="1" applyFill="1" applyBorder="1" applyAlignment="1">
      <alignment horizontal="center" vertical="center"/>
    </xf>
    <xf numFmtId="0" fontId="32" fillId="34" borderId="14" xfId="0" applyFont="1" applyFill="1" applyBorder="1" applyAlignment="1" applyProtection="1">
      <alignment horizontal="center" vertical="center" wrapText="1"/>
      <protection locked="0"/>
    </xf>
    <xf numFmtId="0" fontId="50" fillId="34" borderId="14" xfId="0" quotePrefix="1" applyFont="1" applyFill="1" applyBorder="1" applyAlignment="1" applyProtection="1">
      <alignment horizontal="center" vertical="center" wrapText="1"/>
      <protection locked="0"/>
    </xf>
    <xf numFmtId="0" fontId="0" fillId="34" borderId="10" xfId="0" applyFill="1" applyBorder="1" applyAlignment="1">
      <alignment wrapText="1"/>
    </xf>
    <xf numFmtId="0" fontId="52" fillId="37" borderId="10" xfId="0" applyFont="1" applyFill="1" applyBorder="1" applyAlignment="1">
      <alignment horizontal="justify" vertical="center" wrapText="1"/>
    </xf>
    <xf numFmtId="0" fontId="51" fillId="38" borderId="11" xfId="0" applyFont="1" applyFill="1" applyBorder="1" applyAlignment="1">
      <alignment horizontal="justify" vertical="center" wrapText="1"/>
    </xf>
    <xf numFmtId="0" fontId="52" fillId="0" borderId="16" xfId="0" applyFont="1" applyBorder="1" applyAlignment="1">
      <alignment horizontal="justify" vertical="center" wrapText="1"/>
    </xf>
    <xf numFmtId="0" fontId="52" fillId="37" borderId="16" xfId="0" applyFont="1" applyFill="1" applyBorder="1" applyAlignment="1">
      <alignment horizontal="justify" vertical="center" wrapText="1"/>
    </xf>
    <xf numFmtId="0" fontId="52" fillId="37" borderId="12" xfId="0" applyFont="1" applyFill="1" applyBorder="1" applyAlignment="1">
      <alignment horizontal="right" vertical="center" wrapText="1"/>
    </xf>
    <xf numFmtId="0" fontId="25" fillId="34" borderId="10" xfId="0" applyFont="1" applyFill="1" applyBorder="1" applyAlignment="1">
      <alignment horizontal="center"/>
    </xf>
    <xf numFmtId="0" fontId="52" fillId="37" borderId="10" xfId="0" applyFont="1" applyFill="1" applyBorder="1" applyAlignment="1">
      <alignment horizontal="right" vertical="center" wrapText="1"/>
    </xf>
    <xf numFmtId="0" fontId="41" fillId="34" borderId="10" xfId="0" applyFont="1" applyFill="1" applyBorder="1" applyAlignment="1">
      <alignment horizontal="center"/>
    </xf>
    <xf numFmtId="0" fontId="52" fillId="0" borderId="10" xfId="0" applyFont="1" applyBorder="1" applyAlignment="1">
      <alignment horizontal="justify" vertical="center" wrapText="1"/>
    </xf>
    <xf numFmtId="0" fontId="52" fillId="36" borderId="10" xfId="0" applyFont="1" applyFill="1" applyBorder="1" applyAlignment="1">
      <alignment horizontal="justify" vertical="center" wrapText="1"/>
    </xf>
    <xf numFmtId="0" fontId="51" fillId="0" borderId="10" xfId="0" applyFont="1" applyBorder="1" applyAlignment="1">
      <alignment horizontal="justify" vertical="center" wrapText="1"/>
    </xf>
    <xf numFmtId="0" fontId="53" fillId="37" borderId="16" xfId="0" applyFont="1" applyFill="1" applyBorder="1" applyAlignment="1">
      <alignment horizontal="right" vertical="center" wrapText="1"/>
    </xf>
    <xf numFmtId="0" fontId="53" fillId="37" borderId="10" xfId="0" applyFont="1" applyFill="1" applyBorder="1" applyAlignment="1">
      <alignment horizontal="right" vertical="center" wrapText="1"/>
    </xf>
    <xf numFmtId="9" fontId="23" fillId="33" borderId="10" xfId="43" applyFont="1" applyFill="1" applyBorder="1" applyAlignment="1">
      <alignment horizontal="center" vertical="center"/>
    </xf>
    <xf numFmtId="0" fontId="55" fillId="34" borderId="10" xfId="0" applyFont="1" applyFill="1" applyBorder="1" applyAlignment="1">
      <alignment horizontal="center"/>
    </xf>
    <xf numFmtId="9" fontId="57" fillId="34" borderId="10" xfId="43" applyFont="1" applyFill="1" applyBorder="1" applyAlignment="1">
      <alignment horizontal="center" vertical="center"/>
    </xf>
    <xf numFmtId="9" fontId="49" fillId="34" borderId="23" xfId="43" applyFont="1" applyFill="1" applyBorder="1" applyAlignment="1" applyProtection="1">
      <alignment horizontal="center" vertical="center"/>
    </xf>
    <xf numFmtId="0" fontId="0" fillId="34" borderId="0" xfId="0" applyFill="1" applyAlignment="1">
      <alignment wrapText="1"/>
    </xf>
    <xf numFmtId="9" fontId="49" fillId="34" borderId="10" xfId="43" applyFont="1" applyFill="1" applyBorder="1" applyAlignment="1" applyProtection="1">
      <alignment horizontal="center" vertical="center"/>
    </xf>
    <xf numFmtId="0" fontId="54" fillId="0" borderId="10" xfId="0" applyFont="1" applyBorder="1" applyAlignment="1">
      <alignment horizontal="right" vertical="center" wrapText="1"/>
    </xf>
    <xf numFmtId="0" fontId="59" fillId="33" borderId="10" xfId="0" applyFont="1" applyFill="1" applyBorder="1" applyAlignment="1">
      <alignment horizontal="right" vertical="center" wrapText="1"/>
    </xf>
    <xf numFmtId="0" fontId="21" fillId="34" borderId="10" xfId="0" applyFont="1" applyFill="1" applyBorder="1" applyAlignment="1">
      <alignment horizontal="left"/>
    </xf>
    <xf numFmtId="0" fontId="41" fillId="34" borderId="14" xfId="0" applyFont="1" applyFill="1" applyBorder="1" applyAlignment="1">
      <alignment horizontal="center" vertical="center"/>
    </xf>
    <xf numFmtId="0" fontId="18" fillId="34" borderId="16" xfId="0" applyFont="1" applyFill="1" applyBorder="1" applyAlignment="1">
      <alignment horizontal="center" vertical="center"/>
    </xf>
    <xf numFmtId="0" fontId="21" fillId="34" borderId="16" xfId="0" applyFont="1" applyFill="1" applyBorder="1" applyAlignment="1">
      <alignment horizontal="center" vertical="center"/>
    </xf>
    <xf numFmtId="0" fontId="18" fillId="34" borderId="11" xfId="0" applyFont="1" applyFill="1" applyBorder="1" applyAlignment="1">
      <alignment horizontal="center" vertical="center"/>
    </xf>
    <xf numFmtId="0" fontId="21" fillId="34" borderId="11" xfId="0" applyFont="1" applyFill="1" applyBorder="1" applyAlignment="1">
      <alignment horizontal="center" vertical="center"/>
    </xf>
    <xf numFmtId="0" fontId="24" fillId="34" borderId="20" xfId="0" applyFont="1" applyFill="1" applyBorder="1"/>
    <xf numFmtId="0" fontId="18" fillId="34" borderId="19" xfId="0" applyFont="1" applyFill="1" applyBorder="1" applyAlignment="1">
      <alignment horizontal="center" vertical="center"/>
    </xf>
    <xf numFmtId="0" fontId="21" fillId="34" borderId="18" xfId="0" applyFont="1" applyFill="1" applyBorder="1" applyAlignment="1">
      <alignment horizontal="left"/>
    </xf>
    <xf numFmtId="0" fontId="0" fillId="34" borderId="23" xfId="0" applyFill="1" applyBorder="1" applyProtection="1">
      <protection locked="0"/>
    </xf>
    <xf numFmtId="0" fontId="40" fillId="34" borderId="23" xfId="0" applyFont="1" applyFill="1" applyBorder="1" applyAlignment="1" applyProtection="1">
      <alignment horizontal="center" vertical="center"/>
      <protection locked="0"/>
    </xf>
    <xf numFmtId="0" fontId="18" fillId="0" borderId="15" xfId="0" applyFont="1" applyBorder="1" applyAlignment="1">
      <alignment horizontal="center" vertical="center"/>
    </xf>
    <xf numFmtId="0" fontId="21" fillId="0" borderId="15" xfId="0" applyFont="1" applyBorder="1" applyAlignment="1">
      <alignment horizontal="left"/>
    </xf>
    <xf numFmtId="0" fontId="16" fillId="0" borderId="15" xfId="0" applyFont="1" applyBorder="1" applyAlignment="1">
      <alignment horizontal="left"/>
    </xf>
    <xf numFmtId="0" fontId="24" fillId="0" borderId="15" xfId="0" applyFont="1" applyBorder="1"/>
    <xf numFmtId="0" fontId="32" fillId="0" borderId="15" xfId="0" applyFont="1" applyBorder="1" applyAlignment="1">
      <alignment horizontal="center" vertical="center"/>
    </xf>
    <xf numFmtId="0" fontId="42" fillId="0" borderId="15" xfId="0" applyFont="1" applyBorder="1"/>
    <xf numFmtId="0" fontId="32" fillId="0" borderId="15" xfId="0" applyFont="1" applyBorder="1" applyAlignment="1" applyProtection="1">
      <alignment horizontal="center" vertical="center"/>
      <protection locked="0"/>
    </xf>
    <xf numFmtId="0" fontId="44" fillId="0" borderId="15" xfId="0" applyFont="1" applyBorder="1" applyAlignment="1" applyProtection="1">
      <alignment horizontal="center" vertical="center"/>
      <protection locked="0"/>
    </xf>
    <xf numFmtId="0" fontId="21" fillId="0" borderId="15" xfId="0" applyFont="1" applyBorder="1" applyAlignment="1">
      <alignment horizontal="center" vertical="center"/>
    </xf>
    <xf numFmtId="0" fontId="16" fillId="0" borderId="15" xfId="0" applyFont="1" applyBorder="1" applyAlignment="1">
      <alignment wrapText="1"/>
    </xf>
    <xf numFmtId="0" fontId="46" fillId="0" borderId="15" xfId="0" applyFont="1" applyBorder="1" applyAlignment="1">
      <alignment horizontal="center" vertical="center"/>
    </xf>
    <xf numFmtId="0" fontId="0" fillId="0" borderId="15" xfId="0" applyBorder="1"/>
    <xf numFmtId="0" fontId="0" fillId="0" borderId="15" xfId="0" applyBorder="1" applyProtection="1">
      <protection locked="0"/>
    </xf>
    <xf numFmtId="0" fontId="40" fillId="0" borderId="15" xfId="0" applyFont="1" applyBorder="1" applyAlignment="1" applyProtection="1">
      <alignment horizontal="center" vertical="center"/>
      <protection locked="0"/>
    </xf>
    <xf numFmtId="43" fontId="18" fillId="34" borderId="19" xfId="42" applyFont="1" applyFill="1" applyBorder="1" applyAlignment="1">
      <alignment horizontal="center" vertical="center"/>
    </xf>
    <xf numFmtId="43" fontId="21" fillId="34" borderId="18" xfId="42" applyFont="1" applyFill="1" applyBorder="1" applyAlignment="1">
      <alignment horizontal="center" vertical="center"/>
    </xf>
    <xf numFmtId="43" fontId="24" fillId="34" borderId="18" xfId="42" applyFont="1" applyFill="1" applyBorder="1" applyProtection="1"/>
    <xf numFmtId="43" fontId="0" fillId="34" borderId="23" xfId="42" applyFont="1" applyFill="1" applyBorder="1" applyProtection="1">
      <protection locked="0"/>
    </xf>
    <xf numFmtId="43" fontId="40" fillId="34" borderId="23" xfId="42" applyFont="1" applyFill="1" applyBorder="1" applyAlignment="1" applyProtection="1">
      <alignment horizontal="center" vertical="center"/>
      <protection locked="0"/>
    </xf>
    <xf numFmtId="0" fontId="18" fillId="33" borderId="15" xfId="0" applyFont="1" applyFill="1" applyBorder="1" applyAlignment="1">
      <alignment horizontal="center" vertical="center"/>
    </xf>
    <xf numFmtId="0" fontId="21" fillId="33" borderId="15" xfId="0" applyFont="1" applyFill="1" applyBorder="1" applyAlignment="1">
      <alignment horizontal="center" vertical="center"/>
    </xf>
    <xf numFmtId="0" fontId="0" fillId="0" borderId="15" xfId="0" applyBorder="1" applyAlignment="1">
      <alignment wrapText="1"/>
    </xf>
    <xf numFmtId="0" fontId="40" fillId="0" borderId="14" xfId="0" applyFont="1" applyBorder="1" applyAlignment="1" applyProtection="1">
      <alignment horizontal="center" vertical="center"/>
      <protection locked="0"/>
    </xf>
    <xf numFmtId="0" fontId="46" fillId="0" borderId="15" xfId="0" applyFont="1" applyBorder="1" applyAlignment="1" applyProtection="1">
      <alignment horizontal="center" vertical="center"/>
      <protection locked="0"/>
    </xf>
    <xf numFmtId="0" fontId="42" fillId="0" borderId="15" xfId="0" applyFont="1" applyBorder="1" applyProtection="1">
      <protection locked="0"/>
    </xf>
    <xf numFmtId="0" fontId="21" fillId="34" borderId="10" xfId="0" applyFont="1" applyFill="1" applyBorder="1" applyAlignment="1">
      <alignment horizontal="center" vertical="center"/>
    </xf>
    <xf numFmtId="0" fontId="19" fillId="0" borderId="15" xfId="0" applyFont="1" applyBorder="1" applyAlignment="1">
      <alignment horizontal="left"/>
    </xf>
    <xf numFmtId="0" fontId="40" fillId="0" borderId="15" xfId="0" applyFont="1" applyBorder="1" applyAlignment="1">
      <alignment horizontal="center" vertical="center"/>
    </xf>
    <xf numFmtId="0" fontId="21" fillId="0" borderId="10" xfId="0" applyFont="1" applyBorder="1" applyAlignment="1">
      <alignment horizontal="left"/>
    </xf>
    <xf numFmtId="0" fontId="18" fillId="34" borderId="12" xfId="0" applyFont="1" applyFill="1" applyBorder="1" applyAlignment="1">
      <alignment horizontal="center" vertical="center"/>
    </xf>
    <xf numFmtId="0" fontId="21" fillId="34" borderId="12" xfId="0" applyFont="1" applyFill="1" applyBorder="1" applyAlignment="1">
      <alignment horizontal="center" vertical="center"/>
    </xf>
    <xf numFmtId="0" fontId="60" fillId="0" borderId="15" xfId="0" applyFont="1" applyBorder="1" applyAlignment="1">
      <alignment horizontal="center" vertical="center"/>
    </xf>
    <xf numFmtId="0" fontId="56" fillId="0" borderId="15" xfId="0" applyFont="1" applyBorder="1" applyAlignment="1">
      <alignment horizontal="center" vertical="center"/>
    </xf>
    <xf numFmtId="0" fontId="21" fillId="34" borderId="18" xfId="0" applyFont="1" applyFill="1" applyBorder="1" applyAlignment="1">
      <alignment horizontal="center" vertical="center"/>
    </xf>
    <xf numFmtId="0" fontId="31" fillId="34" borderId="18" xfId="0" applyFont="1" applyFill="1" applyBorder="1" applyAlignment="1" applyProtection="1">
      <alignment horizontal="left" vertical="top"/>
      <protection locked="0"/>
    </xf>
    <xf numFmtId="0" fontId="48" fillId="34" borderId="23" xfId="0" applyFont="1" applyFill="1" applyBorder="1" applyAlignment="1" applyProtection="1">
      <alignment horizontal="center" vertical="center"/>
      <protection locked="0"/>
    </xf>
    <xf numFmtId="0" fontId="19" fillId="0" borderId="15" xfId="0" applyFont="1" applyBorder="1" applyAlignment="1">
      <alignment horizontal="left" wrapText="1"/>
    </xf>
    <xf numFmtId="0" fontId="31" fillId="0" borderId="15" xfId="0" applyFont="1" applyBorder="1" applyAlignment="1" applyProtection="1">
      <alignment horizontal="left" vertical="top"/>
      <protection locked="0"/>
    </xf>
    <xf numFmtId="0" fontId="48" fillId="0" borderId="15" xfId="0" applyFont="1" applyBorder="1" applyAlignment="1" applyProtection="1">
      <alignment horizontal="center" vertical="center"/>
      <protection locked="0"/>
    </xf>
    <xf numFmtId="0" fontId="47" fillId="34" borderId="23" xfId="0" applyFont="1" applyFill="1" applyBorder="1" applyAlignment="1" applyProtection="1">
      <alignment horizontal="center" vertical="center"/>
      <protection locked="0"/>
    </xf>
    <xf numFmtId="0" fontId="47" fillId="0" borderId="15" xfId="0" applyFont="1" applyBorder="1" applyAlignment="1" applyProtection="1">
      <alignment horizontal="center" vertical="center"/>
      <protection locked="0"/>
    </xf>
    <xf numFmtId="0" fontId="18" fillId="35" borderId="19" xfId="0" applyFont="1" applyFill="1" applyBorder="1" applyAlignment="1">
      <alignment horizontal="center" vertical="center"/>
    </xf>
    <xf numFmtId="0" fontId="21" fillId="35" borderId="18" xfId="0" applyFont="1" applyFill="1" applyBorder="1" applyAlignment="1">
      <alignment horizontal="left"/>
    </xf>
    <xf numFmtId="0" fontId="25" fillId="35" borderId="18" xfId="0" applyFont="1" applyFill="1" applyBorder="1" applyAlignment="1">
      <alignment horizontal="left"/>
    </xf>
    <xf numFmtId="0" fontId="21" fillId="35" borderId="0" xfId="0" applyFont="1" applyFill="1" applyAlignment="1">
      <alignment horizontal="left"/>
    </xf>
    <xf numFmtId="0" fontId="25" fillId="35" borderId="0" xfId="0" applyFont="1" applyFill="1"/>
    <xf numFmtId="0" fontId="0" fillId="35" borderId="0" xfId="0" applyFill="1"/>
    <xf numFmtId="0" fontId="0" fillId="33" borderId="10" xfId="0" applyFill="1" applyBorder="1" applyAlignment="1">
      <alignment horizontal="left" vertical="top" wrapText="1"/>
    </xf>
    <xf numFmtId="0" fontId="21" fillId="33" borderId="0" xfId="0" applyFont="1" applyFill="1"/>
    <xf numFmtId="0" fontId="0" fillId="0" borderId="0" xfId="0" applyAlignment="1" applyProtection="1">
      <alignment horizontal="center" vertical="center" wrapText="1"/>
      <protection locked="0"/>
    </xf>
    <xf numFmtId="0" fontId="35" fillId="33" borderId="0" xfId="0" applyFont="1" applyFill="1" applyAlignment="1">
      <alignment horizontal="center" vertical="center"/>
    </xf>
    <xf numFmtId="0" fontId="0" fillId="33" borderId="0" xfId="0" applyFill="1" applyAlignment="1">
      <alignment horizontal="center" vertical="center" wrapText="1"/>
    </xf>
    <xf numFmtId="0" fontId="25" fillId="33" borderId="16" xfId="0" applyFont="1" applyFill="1" applyBorder="1" applyAlignment="1">
      <alignment horizontal="center"/>
    </xf>
    <xf numFmtId="0" fontId="66" fillId="33" borderId="0" xfId="0" applyFont="1" applyFill="1" applyAlignment="1">
      <alignment horizontal="center" textRotation="90"/>
    </xf>
    <xf numFmtId="0" fontId="64" fillId="33" borderId="15" xfId="0" applyFont="1" applyFill="1" applyBorder="1" applyAlignment="1">
      <alignment horizontal="center" vertical="center" wrapText="1"/>
    </xf>
    <xf numFmtId="0" fontId="25" fillId="33" borderId="0" xfId="0" applyFont="1" applyFill="1" applyAlignment="1">
      <alignment horizontal="center"/>
    </xf>
    <xf numFmtId="0" fontId="16" fillId="33" borderId="17" xfId="0" applyFont="1" applyFill="1" applyBorder="1" applyAlignment="1">
      <alignment horizontal="center"/>
    </xf>
    <xf numFmtId="0" fontId="0" fillId="33" borderId="0" xfId="0" applyFill="1" applyAlignment="1" applyProtection="1">
      <alignment horizontal="center" vertical="center" wrapText="1"/>
      <protection locked="0"/>
    </xf>
    <xf numFmtId="0" fontId="0" fillId="0" borderId="0" xfId="0" applyAlignment="1">
      <alignment horizontal="center" vertical="center" wrapText="1"/>
    </xf>
    <xf numFmtId="0" fontId="35" fillId="33" borderId="15" xfId="0" applyFont="1" applyFill="1" applyBorder="1" applyAlignment="1">
      <alignment vertical="center"/>
    </xf>
    <xf numFmtId="0" fontId="35" fillId="33" borderId="15" xfId="0" applyFont="1" applyFill="1" applyBorder="1" applyAlignment="1">
      <alignment horizontal="center" vertical="center"/>
    </xf>
    <xf numFmtId="0" fontId="16" fillId="33" borderId="15" xfId="0" applyFont="1" applyFill="1" applyBorder="1" applyAlignment="1">
      <alignment horizontal="center"/>
    </xf>
    <xf numFmtId="0" fontId="16" fillId="33" borderId="0" xfId="0" applyFont="1" applyFill="1" applyAlignment="1">
      <alignment horizontal="center"/>
    </xf>
    <xf numFmtId="0" fontId="21" fillId="0" borderId="0" xfId="0" applyFont="1"/>
    <xf numFmtId="0" fontId="0" fillId="35" borderId="10" xfId="0" applyFill="1" applyBorder="1" applyAlignment="1">
      <alignment vertical="center" wrapText="1"/>
    </xf>
    <xf numFmtId="0" fontId="50" fillId="35" borderId="10" xfId="0" applyFont="1" applyFill="1" applyBorder="1" applyAlignment="1">
      <alignment vertical="top" wrapText="1"/>
    </xf>
    <xf numFmtId="0" fontId="69" fillId="35" borderId="10" xfId="0" applyFont="1" applyFill="1" applyBorder="1" applyAlignment="1">
      <alignment horizontal="center" vertical="center"/>
    </xf>
    <xf numFmtId="0" fontId="25" fillId="35" borderId="16" xfId="0" applyFont="1" applyFill="1" applyBorder="1"/>
    <xf numFmtId="0" fontId="36" fillId="35" borderId="10" xfId="0" applyFont="1" applyFill="1" applyBorder="1" applyAlignment="1">
      <alignment horizontal="center" vertical="center"/>
    </xf>
    <xf numFmtId="0" fontId="25" fillId="33" borderId="16" xfId="0" applyFont="1" applyFill="1" applyBorder="1"/>
    <xf numFmtId="0" fontId="70" fillId="33" borderId="17" xfId="0" applyFont="1" applyFill="1" applyBorder="1" applyAlignment="1">
      <alignment horizontal="center"/>
    </xf>
    <xf numFmtId="0" fontId="0" fillId="35" borderId="10" xfId="0" applyFill="1" applyBorder="1" applyAlignment="1">
      <alignment horizontal="center" vertical="center" wrapText="1"/>
    </xf>
    <xf numFmtId="0" fontId="21" fillId="0" borderId="0" xfId="0" applyFont="1" applyProtection="1">
      <protection locked="0"/>
    </xf>
    <xf numFmtId="0" fontId="23" fillId="0" borderId="10" xfId="0" applyFont="1" applyBorder="1" applyAlignment="1" applyProtection="1">
      <alignment vertical="top" wrapText="1"/>
      <protection locked="0"/>
    </xf>
    <xf numFmtId="0" fontId="69" fillId="0" borderId="10" xfId="0" applyFont="1" applyBorder="1" applyAlignment="1" applyProtection="1">
      <alignment horizontal="center" vertical="center"/>
      <protection locked="0"/>
    </xf>
    <xf numFmtId="0" fontId="46" fillId="0" borderId="10" xfId="0" applyFont="1" applyBorder="1" applyProtection="1">
      <protection locked="0"/>
    </xf>
    <xf numFmtId="0" fontId="46" fillId="0" borderId="14" xfId="0" applyFont="1" applyBorder="1" applyProtection="1">
      <protection locked="0"/>
    </xf>
    <xf numFmtId="0" fontId="69" fillId="35" borderId="10" xfId="0" applyFont="1" applyFill="1" applyBorder="1" applyProtection="1">
      <protection locked="0"/>
    </xf>
    <xf numFmtId="0" fontId="69" fillId="33" borderId="0" xfId="0" applyFont="1" applyFill="1" applyAlignment="1" applyProtection="1">
      <alignment horizontal="center" vertical="center"/>
      <protection locked="0"/>
    </xf>
    <xf numFmtId="0" fontId="25" fillId="33" borderId="0" xfId="0" applyFont="1" applyFill="1" applyProtection="1">
      <protection locked="0"/>
    </xf>
    <xf numFmtId="0" fontId="25" fillId="33" borderId="0" xfId="0" applyFont="1" applyFill="1"/>
    <xf numFmtId="0" fontId="69" fillId="33" borderId="0" xfId="0" applyFont="1" applyFill="1" applyProtection="1">
      <protection locked="0"/>
    </xf>
    <xf numFmtId="0" fontId="50" fillId="35" borderId="13" xfId="0" applyFont="1" applyFill="1" applyBorder="1" applyAlignment="1">
      <alignment vertical="center"/>
    </xf>
    <xf numFmtId="0" fontId="50" fillId="35" borderId="15" xfId="0" applyFont="1" applyFill="1" applyBorder="1" applyAlignment="1">
      <alignment vertical="center"/>
    </xf>
    <xf numFmtId="0" fontId="50" fillId="35" borderId="14" xfId="0" applyFont="1" applyFill="1" applyBorder="1" applyAlignment="1">
      <alignment vertical="center"/>
    </xf>
    <xf numFmtId="0" fontId="72" fillId="0" borderId="13" xfId="0" applyFont="1" applyBorder="1" applyProtection="1">
      <protection locked="0"/>
    </xf>
    <xf numFmtId="0" fontId="0" fillId="0" borderId="0" xfId="0" applyAlignment="1" applyProtection="1">
      <alignment horizontal="center" vertical="center"/>
      <protection locked="0"/>
    </xf>
    <xf numFmtId="0" fontId="0" fillId="0" borderId="0" xfId="0" applyAlignment="1">
      <alignment horizontal="center" vertical="center"/>
    </xf>
    <xf numFmtId="0" fontId="0" fillId="35" borderId="0" xfId="0" applyFill="1" applyProtection="1">
      <protection locked="0"/>
    </xf>
    <xf numFmtId="0" fontId="75" fillId="0" borderId="10" xfId="0" applyFont="1" applyBorder="1" applyAlignment="1" applyProtection="1">
      <alignment vertical="top" wrapText="1"/>
      <protection locked="0"/>
    </xf>
    <xf numFmtId="0" fontId="21" fillId="35" borderId="10" xfId="0" applyFont="1" applyFill="1" applyBorder="1" applyAlignment="1">
      <alignment vertical="center" wrapText="1"/>
    </xf>
    <xf numFmtId="0" fontId="21" fillId="0" borderId="10" xfId="0" applyFont="1" applyBorder="1" applyAlignment="1" applyProtection="1">
      <alignment vertical="center" wrapText="1"/>
      <protection locked="0"/>
    </xf>
    <xf numFmtId="0" fontId="70" fillId="33" borderId="0" xfId="0" applyFont="1" applyFill="1" applyAlignment="1">
      <alignment horizontal="center"/>
    </xf>
    <xf numFmtId="0" fontId="69" fillId="35" borderId="11" xfId="0" applyFont="1" applyFill="1" applyBorder="1" applyAlignment="1">
      <alignment horizontal="center" vertical="center"/>
    </xf>
    <xf numFmtId="0" fontId="36" fillId="35" borderId="11" xfId="0" applyFont="1" applyFill="1" applyBorder="1" applyAlignment="1">
      <alignment horizontal="center" vertical="center"/>
    </xf>
    <xf numFmtId="0" fontId="76" fillId="33" borderId="16" xfId="0" applyFont="1" applyFill="1" applyBorder="1" applyAlignment="1">
      <alignment horizontal="center" vertical="center"/>
    </xf>
    <xf numFmtId="0" fontId="81" fillId="33" borderId="16" xfId="0" applyFont="1" applyFill="1" applyBorder="1"/>
    <xf numFmtId="0" fontId="23" fillId="33" borderId="10" xfId="0" applyFont="1" applyFill="1" applyBorder="1" applyAlignment="1">
      <alignment horizontal="center" vertical="center"/>
    </xf>
    <xf numFmtId="0" fontId="0" fillId="35" borderId="0" xfId="0" applyFill="1" applyAlignment="1">
      <alignment horizontal="center" vertical="center"/>
    </xf>
    <xf numFmtId="1" fontId="63" fillId="33" borderId="0" xfId="0" quotePrefix="1" applyNumberFormat="1" applyFont="1" applyFill="1"/>
    <xf numFmtId="0" fontId="50" fillId="35" borderId="10" xfId="0" applyFont="1" applyFill="1" applyBorder="1" applyAlignment="1">
      <alignment horizontal="center" vertical="center" wrapText="1"/>
    </xf>
    <xf numFmtId="0" fontId="39" fillId="35" borderId="10" xfId="0" applyFont="1" applyFill="1" applyBorder="1" applyAlignment="1">
      <alignment horizontal="center" vertical="center" wrapText="1"/>
    </xf>
    <xf numFmtId="0" fontId="50" fillId="33" borderId="13" xfId="0" applyFont="1" applyFill="1" applyBorder="1" applyAlignment="1">
      <alignment horizontal="center" vertical="center" textRotation="89" wrapText="1"/>
    </xf>
    <xf numFmtId="0" fontId="50" fillId="33" borderId="15" xfId="0" applyFont="1" applyFill="1" applyBorder="1" applyAlignment="1">
      <alignment horizontal="center" vertical="center" wrapText="1"/>
    </xf>
    <xf numFmtId="0" fontId="25" fillId="33" borderId="18" xfId="0" applyFont="1" applyFill="1" applyBorder="1" applyAlignment="1">
      <alignment horizontal="center" vertical="center"/>
    </xf>
    <xf numFmtId="0" fontId="25" fillId="33" borderId="23" xfId="0" applyFont="1" applyFill="1" applyBorder="1" applyAlignment="1">
      <alignment horizontal="center" vertical="center"/>
    </xf>
    <xf numFmtId="0" fontId="67" fillId="35" borderId="10" xfId="0" applyFont="1" applyFill="1" applyBorder="1" applyAlignment="1">
      <alignment horizontal="center" textRotation="90" wrapText="1"/>
    </xf>
    <xf numFmtId="0" fontId="67" fillId="40" borderId="10" xfId="0" applyFont="1" applyFill="1" applyBorder="1" applyAlignment="1">
      <alignment horizontal="center" textRotation="90" wrapText="1"/>
    </xf>
    <xf numFmtId="0" fontId="68" fillId="35" borderId="10" xfId="0" applyFont="1" applyFill="1" applyBorder="1" applyAlignment="1">
      <alignment horizontal="center" wrapText="1"/>
    </xf>
    <xf numFmtId="0" fontId="67" fillId="40" borderId="10" xfId="0" applyFont="1" applyFill="1" applyBorder="1" applyAlignment="1">
      <alignment horizontal="center" wrapText="1"/>
    </xf>
    <xf numFmtId="0" fontId="23" fillId="41" borderId="10" xfId="0" quotePrefix="1" applyFont="1" applyFill="1" applyBorder="1" applyAlignment="1" applyProtection="1">
      <alignment horizontal="center"/>
      <protection locked="0"/>
    </xf>
    <xf numFmtId="9" fontId="83" fillId="33" borderId="16" xfId="43" applyFont="1" applyFill="1" applyBorder="1" applyAlignment="1" applyProtection="1">
      <alignment horizontal="center" vertical="center" textRotation="90"/>
    </xf>
    <xf numFmtId="0" fontId="77" fillId="33" borderId="0" xfId="0" applyFont="1" applyFill="1" applyAlignment="1">
      <alignment horizontal="center"/>
    </xf>
    <xf numFmtId="0" fontId="84" fillId="0" borderId="10" xfId="0" applyFont="1" applyBorder="1" applyAlignment="1">
      <alignment horizontal="justify" vertical="center" wrapText="1"/>
    </xf>
    <xf numFmtId="0" fontId="85" fillId="0" borderId="10" xfId="0" applyFont="1" applyBorder="1" applyAlignment="1">
      <alignment horizontal="justify" vertical="center" wrapText="1"/>
    </xf>
    <xf numFmtId="0" fontId="84" fillId="0" borderId="16" xfId="0" applyFont="1" applyBorder="1" applyAlignment="1">
      <alignment horizontal="justify" vertical="center" wrapText="1"/>
    </xf>
    <xf numFmtId="165" fontId="37" fillId="33" borderId="10" xfId="0" applyNumberFormat="1" applyFont="1" applyFill="1" applyBorder="1"/>
    <xf numFmtId="1" fontId="62" fillId="34" borderId="10" xfId="0" applyNumberFormat="1" applyFont="1" applyFill="1" applyBorder="1"/>
    <xf numFmtId="1" fontId="16" fillId="34" borderId="10" xfId="0" applyNumberFormat="1" applyFont="1" applyFill="1" applyBorder="1"/>
    <xf numFmtId="0" fontId="20" fillId="35" borderId="10" xfId="0" applyFont="1" applyFill="1" applyBorder="1" applyAlignment="1" applyProtection="1">
      <alignment horizontal="center" textRotation="90"/>
      <protection locked="0"/>
    </xf>
    <xf numFmtId="0" fontId="34" fillId="35" borderId="10" xfId="0" applyFont="1" applyFill="1" applyBorder="1" applyAlignment="1" applyProtection="1">
      <alignment horizontal="center"/>
      <protection locked="0"/>
    </xf>
    <xf numFmtId="0" fontId="20" fillId="35" borderId="10" xfId="0" applyFont="1" applyFill="1" applyBorder="1" applyAlignment="1" applyProtection="1">
      <alignment horizontal="center" wrapText="1"/>
      <protection locked="0"/>
    </xf>
    <xf numFmtId="0" fontId="0" fillId="35" borderId="10" xfId="0" applyFill="1" applyBorder="1" applyAlignment="1" applyProtection="1">
      <alignment horizontal="center" vertical="center" wrapText="1"/>
      <protection locked="0"/>
    </xf>
    <xf numFmtId="0" fontId="36" fillId="35" borderId="10" xfId="0" applyFont="1" applyFill="1" applyBorder="1" applyProtection="1">
      <protection locked="0"/>
    </xf>
    <xf numFmtId="0" fontId="69" fillId="35" borderId="14" xfId="0" applyFont="1" applyFill="1" applyBorder="1" applyProtection="1">
      <protection locked="0"/>
    </xf>
    <xf numFmtId="0" fontId="69" fillId="33" borderId="0" xfId="0" applyFont="1" applyFill="1" applyAlignment="1">
      <alignment horizontal="center" vertical="center"/>
    </xf>
    <xf numFmtId="9" fontId="71" fillId="33" borderId="0" xfId="43" applyFont="1" applyFill="1" applyBorder="1" applyAlignment="1" applyProtection="1">
      <alignment horizontal="center" vertical="center"/>
    </xf>
    <xf numFmtId="0" fontId="80" fillId="33" borderId="0" xfId="0" applyFont="1" applyFill="1"/>
    <xf numFmtId="0" fontId="36" fillId="33" borderId="0" xfId="0" applyFont="1" applyFill="1" applyAlignment="1">
      <alignment horizontal="center" vertical="center"/>
    </xf>
    <xf numFmtId="9" fontId="79" fillId="33" borderId="0" xfId="43" applyFont="1" applyFill="1" applyBorder="1" applyAlignment="1" applyProtection="1">
      <alignment horizontal="center" vertical="center" textRotation="90"/>
    </xf>
    <xf numFmtId="0" fontId="69" fillId="33" borderId="21" xfId="0" applyFont="1" applyFill="1" applyBorder="1" applyAlignment="1">
      <alignment horizontal="center" vertical="center"/>
    </xf>
    <xf numFmtId="9" fontId="71" fillId="33" borderId="21" xfId="43" applyFont="1" applyFill="1" applyBorder="1" applyAlignment="1" applyProtection="1">
      <alignment horizontal="center" vertical="center"/>
    </xf>
    <xf numFmtId="0" fontId="80" fillId="33" borderId="21" xfId="0" applyFont="1" applyFill="1" applyBorder="1"/>
    <xf numFmtId="9" fontId="79" fillId="33" borderId="17" xfId="43" applyFont="1" applyFill="1" applyBorder="1" applyAlignment="1" applyProtection="1">
      <alignment horizontal="center" vertical="center" textRotation="90"/>
    </xf>
    <xf numFmtId="0" fontId="0" fillId="33" borderId="18" xfId="0" applyFill="1" applyBorder="1" applyAlignment="1" applyProtection="1">
      <alignment vertical="center" wrapText="1"/>
      <protection locked="0"/>
    </xf>
    <xf numFmtId="0" fontId="50" fillId="33" borderId="18" xfId="0" applyFont="1" applyFill="1" applyBorder="1" applyAlignment="1" applyProtection="1">
      <alignment vertical="top" wrapText="1"/>
      <protection locked="0"/>
    </xf>
    <xf numFmtId="0" fontId="50" fillId="33" borderId="23" xfId="0" applyFont="1" applyFill="1" applyBorder="1" applyAlignment="1" applyProtection="1">
      <alignment vertical="top" wrapText="1"/>
      <protection locked="0"/>
    </xf>
    <xf numFmtId="0" fontId="36" fillId="33" borderId="0" xfId="0" applyFont="1" applyFill="1" applyAlignment="1">
      <alignment horizontal="right" vertical="center"/>
    </xf>
    <xf numFmtId="0" fontId="23" fillId="33" borderId="0" xfId="0" applyFont="1" applyFill="1" applyAlignment="1">
      <alignment horizontal="center" vertical="center"/>
    </xf>
    <xf numFmtId="0" fontId="78" fillId="35" borderId="19" xfId="0" applyFont="1" applyFill="1" applyBorder="1" applyAlignment="1">
      <alignment horizontal="left" vertical="center"/>
    </xf>
    <xf numFmtId="0" fontId="25" fillId="35" borderId="23" xfId="0" applyFont="1" applyFill="1" applyBorder="1" applyAlignment="1">
      <alignment horizontal="center" vertical="center"/>
    </xf>
    <xf numFmtId="0" fontId="25" fillId="35" borderId="23" xfId="0" applyFont="1" applyFill="1" applyBorder="1"/>
    <xf numFmtId="0" fontId="23" fillId="33" borderId="10" xfId="0" applyFont="1" applyFill="1" applyBorder="1" applyAlignment="1">
      <alignment horizontal="right" vertical="center" wrapText="1"/>
    </xf>
    <xf numFmtId="9" fontId="23" fillId="33" borderId="10" xfId="43" applyFont="1" applyFill="1" applyBorder="1" applyAlignment="1" applyProtection="1">
      <alignment horizontal="right" vertical="center" wrapText="1"/>
    </xf>
    <xf numFmtId="1" fontId="23" fillId="33" borderId="10" xfId="0" applyNumberFormat="1" applyFont="1" applyFill="1" applyBorder="1" applyAlignment="1">
      <alignment horizontal="right" vertical="center" wrapText="1"/>
    </xf>
    <xf numFmtId="0" fontId="64" fillId="35" borderId="13" xfId="0" applyFont="1" applyFill="1" applyBorder="1" applyAlignment="1">
      <alignment vertical="center" wrapText="1"/>
    </xf>
    <xf numFmtId="0" fontId="82" fillId="35" borderId="10" xfId="0" applyFont="1" applyFill="1" applyBorder="1" applyAlignment="1">
      <alignment horizontal="center" textRotation="90" wrapText="1"/>
    </xf>
    <xf numFmtId="9" fontId="39" fillId="33" borderId="10" xfId="0" applyNumberFormat="1" applyFont="1" applyFill="1" applyBorder="1" applyAlignment="1">
      <alignment horizontal="right"/>
    </xf>
    <xf numFmtId="0" fontId="25" fillId="39" borderId="13" xfId="0" applyFont="1" applyFill="1" applyBorder="1" applyAlignment="1">
      <alignment vertical="center"/>
    </xf>
    <xf numFmtId="0" fontId="25" fillId="39" borderId="10" xfId="0" applyFont="1" applyFill="1" applyBorder="1" applyAlignment="1">
      <alignment vertical="center"/>
    </xf>
    <xf numFmtId="0" fontId="25" fillId="43" borderId="13" xfId="0" applyFont="1" applyFill="1" applyBorder="1" applyAlignment="1">
      <alignment vertical="center"/>
    </xf>
    <xf numFmtId="0" fontId="25" fillId="43" borderId="10" xfId="0" applyFont="1" applyFill="1" applyBorder="1" applyAlignment="1">
      <alignment vertical="center"/>
    </xf>
    <xf numFmtId="0" fontId="25" fillId="44" borderId="13" xfId="0" applyFont="1" applyFill="1" applyBorder="1" applyAlignment="1">
      <alignment vertical="center"/>
    </xf>
    <xf numFmtId="0" fontId="25" fillId="44" borderId="10" xfId="0" applyFont="1" applyFill="1" applyBorder="1" applyAlignment="1">
      <alignment vertical="center"/>
    </xf>
    <xf numFmtId="0" fontId="25" fillId="42" borderId="13" xfId="0" applyFont="1" applyFill="1" applyBorder="1" applyAlignment="1">
      <alignment vertical="center"/>
    </xf>
    <xf numFmtId="0" fontId="25" fillId="42" borderId="10" xfId="0" applyFont="1" applyFill="1" applyBorder="1" applyAlignment="1">
      <alignment vertical="center"/>
    </xf>
    <xf numFmtId="0" fontId="25" fillId="45" borderId="13" xfId="0" applyFont="1" applyFill="1" applyBorder="1" applyAlignment="1">
      <alignment vertical="center"/>
    </xf>
    <xf numFmtId="0" fontId="25" fillId="45" borderId="10" xfId="0" applyFont="1" applyFill="1" applyBorder="1" applyAlignment="1">
      <alignment vertical="center"/>
    </xf>
    <xf numFmtId="0" fontId="39" fillId="35" borderId="10" xfId="0" applyFont="1" applyFill="1" applyBorder="1" applyAlignment="1">
      <alignment horizontal="right" vertical="center"/>
    </xf>
    <xf numFmtId="0" fontId="25" fillId="46" borderId="13" xfId="0" applyFont="1" applyFill="1" applyBorder="1" applyAlignment="1">
      <alignment vertical="center"/>
    </xf>
    <xf numFmtId="0" fontId="25" fillId="46" borderId="10" xfId="0" applyFont="1" applyFill="1" applyBorder="1" applyAlignment="1">
      <alignment vertical="center"/>
    </xf>
    <xf numFmtId="0" fontId="0" fillId="33" borderId="18" xfId="0" applyFill="1" applyBorder="1"/>
    <xf numFmtId="0" fontId="0" fillId="33" borderId="23" xfId="0" applyFill="1" applyBorder="1" applyAlignment="1">
      <alignment horizontal="right"/>
    </xf>
    <xf numFmtId="0" fontId="87" fillId="33" borderId="19" xfId="0" applyFont="1" applyFill="1" applyBorder="1" applyProtection="1">
      <protection hidden="1"/>
    </xf>
    <xf numFmtId="9" fontId="20" fillId="34" borderId="10" xfId="0" applyNumberFormat="1" applyFont="1" applyFill="1" applyBorder="1" applyProtection="1">
      <protection hidden="1"/>
    </xf>
    <xf numFmtId="9" fontId="58" fillId="33" borderId="10" xfId="43" applyFont="1" applyFill="1" applyBorder="1" applyProtection="1">
      <protection hidden="1"/>
    </xf>
    <xf numFmtId="9" fontId="20" fillId="33" borderId="10" xfId="43" applyFont="1" applyFill="1" applyBorder="1" applyProtection="1">
      <protection hidden="1"/>
    </xf>
    <xf numFmtId="0" fontId="62" fillId="35" borderId="10" xfId="0" applyFont="1" applyFill="1" applyBorder="1" applyAlignment="1">
      <alignment horizontal="center"/>
    </xf>
    <xf numFmtId="9" fontId="0" fillId="35" borderId="10" xfId="43" applyFont="1" applyFill="1" applyBorder="1"/>
    <xf numFmtId="0" fontId="25" fillId="47" borderId="13" xfId="0" applyFont="1" applyFill="1" applyBorder="1" applyAlignment="1">
      <alignment vertical="center"/>
    </xf>
    <xf numFmtId="0" fontId="25" fillId="47" borderId="10" xfId="0" applyFont="1" applyFill="1" applyBorder="1" applyAlignment="1">
      <alignment vertical="center"/>
    </xf>
    <xf numFmtId="0" fontId="25" fillId="34" borderId="18" xfId="0" applyFont="1" applyFill="1" applyBorder="1" applyAlignment="1">
      <alignment horizontal="left" wrapText="1"/>
    </xf>
    <xf numFmtId="0" fontId="20" fillId="34" borderId="10" xfId="0" applyFont="1" applyFill="1" applyBorder="1" applyAlignment="1">
      <alignment horizontal="left" vertical="top" wrapText="1"/>
    </xf>
    <xf numFmtId="9" fontId="46" fillId="33" borderId="10" xfId="43" applyFont="1" applyFill="1" applyBorder="1" applyAlignment="1">
      <alignment horizontal="center" vertical="center"/>
    </xf>
    <xf numFmtId="9" fontId="23" fillId="0" borderId="10" xfId="43" applyFont="1" applyBorder="1" applyAlignment="1">
      <alignment horizontal="center" vertical="center"/>
    </xf>
    <xf numFmtId="0" fontId="25" fillId="34" borderId="18" xfId="0" applyFont="1" applyFill="1" applyBorder="1" applyAlignment="1">
      <alignment horizontal="left"/>
    </xf>
    <xf numFmtId="0" fontId="14" fillId="33" borderId="0" xfId="0" applyFont="1" applyFill="1"/>
    <xf numFmtId="0" fontId="88" fillId="35" borderId="0" xfId="0" applyFont="1" applyFill="1"/>
    <xf numFmtId="0" fontId="37" fillId="33" borderId="10" xfId="0" applyFont="1" applyFill="1" applyBorder="1"/>
    <xf numFmtId="0" fontId="37" fillId="35" borderId="10" xfId="0" applyFont="1" applyFill="1" applyBorder="1"/>
    <xf numFmtId="0" fontId="37" fillId="35" borderId="10" xfId="0" applyFont="1" applyFill="1" applyBorder="1" applyAlignment="1">
      <alignment horizontal="right"/>
    </xf>
    <xf numFmtId="0" fontId="16" fillId="35" borderId="0" xfId="0" applyFont="1" applyFill="1"/>
    <xf numFmtId="0" fontId="17" fillId="41" borderId="10" xfId="0" applyFont="1" applyFill="1" applyBorder="1" applyProtection="1">
      <protection locked="0" hidden="1"/>
    </xf>
    <xf numFmtId="0" fontId="0" fillId="33" borderId="0" xfId="0" applyFill="1" applyAlignment="1">
      <alignment horizontal="left"/>
    </xf>
    <xf numFmtId="0" fontId="21" fillId="33" borderId="0" xfId="0" applyFont="1" applyFill="1" applyAlignment="1">
      <alignment horizontal="right"/>
    </xf>
    <xf numFmtId="1" fontId="49" fillId="34" borderId="23" xfId="44" applyNumberFormat="1" applyFont="1" applyFill="1" applyBorder="1" applyAlignment="1" applyProtection="1">
      <alignment horizontal="center" vertical="center"/>
    </xf>
    <xf numFmtId="0" fontId="91" fillId="34" borderId="10" xfId="0" applyFont="1" applyFill="1" applyBorder="1" applyAlignment="1">
      <alignment horizontal="center" vertical="center"/>
    </xf>
    <xf numFmtId="0" fontId="0" fillId="34" borderId="14" xfId="0" applyFill="1" applyBorder="1" applyAlignment="1">
      <alignment wrapText="1"/>
    </xf>
    <xf numFmtId="0" fontId="32" fillId="34" borderId="10" xfId="0" applyFont="1" applyFill="1" applyBorder="1" applyAlignment="1">
      <alignment horizontal="center"/>
    </xf>
    <xf numFmtId="0" fontId="92" fillId="0" borderId="24" xfId="0" applyFont="1" applyBorder="1" applyAlignment="1">
      <alignment vertical="center" wrapText="1"/>
    </xf>
    <xf numFmtId="0" fontId="31" fillId="0" borderId="10" xfId="0" applyFont="1" applyBorder="1" applyAlignment="1" applyProtection="1">
      <alignment horizontal="left" vertical="top" wrapText="1"/>
      <protection locked="0"/>
    </xf>
    <xf numFmtId="9" fontId="49" fillId="34" borderId="10" xfId="0" applyNumberFormat="1" applyFont="1" applyFill="1" applyBorder="1" applyAlignment="1">
      <alignment horizontal="center" vertical="center"/>
    </xf>
    <xf numFmtId="9" fontId="46" fillId="34" borderId="14" xfId="0" applyNumberFormat="1" applyFont="1" applyFill="1" applyBorder="1" applyAlignment="1">
      <alignment horizontal="center" vertical="center"/>
    </xf>
    <xf numFmtId="0" fontId="39" fillId="34" borderId="14" xfId="0" quotePrefix="1" applyFont="1" applyFill="1" applyBorder="1" applyAlignment="1">
      <alignment horizontal="center" vertical="center"/>
    </xf>
    <xf numFmtId="0" fontId="46" fillId="34" borderId="15" xfId="0" applyFont="1" applyFill="1" applyBorder="1" applyAlignment="1">
      <alignment horizontal="center" vertical="center"/>
    </xf>
    <xf numFmtId="0" fontId="46" fillId="34" borderId="14" xfId="0" applyFont="1" applyFill="1" applyBorder="1" applyAlignment="1">
      <alignment horizontal="center" vertical="center"/>
    </xf>
    <xf numFmtId="0" fontId="46" fillId="34" borderId="18" xfId="0" applyFont="1" applyFill="1" applyBorder="1" applyAlignment="1">
      <alignment horizontal="center" vertical="center"/>
    </xf>
    <xf numFmtId="0" fontId="46" fillId="34" borderId="23" xfId="0" applyFont="1" applyFill="1" applyBorder="1" applyAlignment="1">
      <alignment horizontal="center" vertical="center"/>
    </xf>
    <xf numFmtId="0" fontId="32" fillId="34" borderId="10" xfId="0" applyFont="1" applyFill="1" applyBorder="1" applyAlignment="1">
      <alignment horizontal="left" vertical="top" wrapText="1"/>
    </xf>
    <xf numFmtId="0" fontId="94" fillId="0" borderId="24" xfId="0" applyFont="1" applyBorder="1" applyAlignment="1">
      <alignment vertical="center" wrapText="1"/>
    </xf>
    <xf numFmtId="0" fontId="32" fillId="34" borderId="10" xfId="0" applyFont="1" applyFill="1" applyBorder="1" applyAlignment="1">
      <alignment vertical="top" wrapText="1"/>
    </xf>
    <xf numFmtId="0" fontId="94" fillId="0" borderId="25" xfId="0" applyFont="1" applyBorder="1" applyAlignment="1">
      <alignment vertical="center" wrapText="1"/>
    </xf>
    <xf numFmtId="0" fontId="94" fillId="0" borderId="26" xfId="0" applyFont="1" applyBorder="1" applyAlignment="1">
      <alignment vertical="center" wrapText="1"/>
    </xf>
    <xf numFmtId="0" fontId="94" fillId="0" borderId="24" xfId="0" applyFont="1" applyBorder="1" applyAlignment="1">
      <alignment horizontal="justify" vertical="center" wrapText="1"/>
    </xf>
    <xf numFmtId="0" fontId="75" fillId="34" borderId="10" xfId="0" applyFont="1" applyFill="1" applyBorder="1" applyAlignment="1">
      <alignment horizontal="center" vertical="center"/>
    </xf>
    <xf numFmtId="0" fontId="71" fillId="34" borderId="10" xfId="0" applyFont="1" applyFill="1" applyBorder="1" applyAlignment="1">
      <alignment horizontal="center" vertical="center"/>
    </xf>
    <xf numFmtId="0" fontId="96" fillId="33" borderId="10" xfId="0" applyFont="1" applyFill="1" applyBorder="1" applyAlignment="1">
      <alignment horizontal="center" vertical="center"/>
    </xf>
    <xf numFmtId="9" fontId="46" fillId="34" borderId="23" xfId="0" applyNumberFormat="1" applyFont="1" applyFill="1" applyBorder="1" applyAlignment="1">
      <alignment horizontal="center" vertical="center"/>
    </xf>
    <xf numFmtId="0" fontId="32" fillId="34" borderId="15" xfId="0" applyFont="1" applyFill="1" applyBorder="1" applyAlignment="1">
      <alignment horizontal="center" vertical="center"/>
    </xf>
    <xf numFmtId="0" fontId="45" fillId="34" borderId="14" xfId="0" applyFont="1" applyFill="1" applyBorder="1" applyAlignment="1" applyProtection="1">
      <alignment horizontal="center" vertical="center"/>
      <protection locked="0"/>
    </xf>
    <xf numFmtId="0" fontId="99" fillId="34" borderId="10" xfId="0" applyFont="1" applyFill="1" applyBorder="1" applyAlignment="1">
      <alignment horizontal="center" vertical="center" textRotation="90"/>
    </xf>
    <xf numFmtId="9" fontId="100" fillId="34" borderId="14" xfId="0" applyNumberFormat="1" applyFont="1" applyFill="1" applyBorder="1" applyAlignment="1">
      <alignment horizontal="center" vertical="center"/>
    </xf>
    <xf numFmtId="0" fontId="32" fillId="34" borderId="15" xfId="0" applyFont="1" applyFill="1" applyBorder="1" applyAlignment="1" applyProtection="1">
      <alignment horizontal="center" vertical="center"/>
      <protection locked="0"/>
    </xf>
    <xf numFmtId="0" fontId="46" fillId="34" borderId="15" xfId="0" applyFont="1" applyFill="1" applyBorder="1" applyAlignment="1" applyProtection="1">
      <alignment horizontal="center" vertical="center"/>
      <protection locked="0"/>
    </xf>
    <xf numFmtId="0" fontId="105" fillId="0" borderId="24" xfId="0" applyFont="1" applyBorder="1" applyAlignment="1">
      <alignment vertical="center" wrapText="1"/>
    </xf>
    <xf numFmtId="0" fontId="106" fillId="33" borderId="10" xfId="0" applyFont="1" applyFill="1" applyBorder="1" applyAlignment="1">
      <alignment horizontal="center" vertical="center"/>
    </xf>
    <xf numFmtId="0" fontId="17" fillId="0" borderId="0" xfId="0" applyFont="1" applyAlignment="1" applyProtection="1">
      <alignment horizontal="center"/>
      <protection locked="0"/>
    </xf>
    <xf numFmtId="0" fontId="17" fillId="0" borderId="0" xfId="0" applyFont="1" applyProtection="1">
      <protection locked="0"/>
    </xf>
    <xf numFmtId="0" fontId="23" fillId="0" borderId="13" xfId="0" applyFont="1" applyBorder="1" applyAlignment="1" applyProtection="1">
      <alignment horizontal="left"/>
      <protection locked="0"/>
    </xf>
    <xf numFmtId="0" fontId="23" fillId="0" borderId="15" xfId="0" applyFont="1" applyBorder="1" applyAlignment="1" applyProtection="1">
      <alignment horizontal="left"/>
      <protection locked="0"/>
    </xf>
    <xf numFmtId="0" fontId="23" fillId="0" borderId="14" xfId="0" applyFont="1" applyBorder="1" applyAlignment="1" applyProtection="1">
      <alignment horizontal="left"/>
      <protection locked="0"/>
    </xf>
    <xf numFmtId="0" fontId="19" fillId="33" borderId="13" xfId="0" applyFont="1" applyFill="1" applyBorder="1" applyAlignment="1">
      <alignment horizontal="left" vertical="top" wrapText="1"/>
    </xf>
    <xf numFmtId="0" fontId="19" fillId="33" borderId="15" xfId="0" applyFont="1" applyFill="1" applyBorder="1" applyAlignment="1">
      <alignment horizontal="left" vertical="top" wrapText="1"/>
    </xf>
    <xf numFmtId="0" fontId="19" fillId="33" borderId="14" xfId="0" applyFont="1" applyFill="1" applyBorder="1" applyAlignment="1">
      <alignment horizontal="left" vertical="top" wrapText="1"/>
    </xf>
    <xf numFmtId="0" fontId="37" fillId="33" borderId="13" xfId="0" applyFont="1" applyFill="1" applyBorder="1" applyAlignment="1">
      <alignment horizontal="left" vertical="top" wrapText="1"/>
    </xf>
    <xf numFmtId="0" fontId="37" fillId="33" borderId="15" xfId="0" applyFont="1" applyFill="1" applyBorder="1" applyAlignment="1">
      <alignment horizontal="left" vertical="top" wrapText="1"/>
    </xf>
    <xf numFmtId="0" fontId="37" fillId="33" borderId="21" xfId="0" applyFont="1" applyFill="1" applyBorder="1" applyAlignment="1">
      <alignment horizontal="left" vertical="top" wrapText="1"/>
    </xf>
    <xf numFmtId="0" fontId="37" fillId="33" borderId="22" xfId="0" applyFont="1" applyFill="1" applyBorder="1" applyAlignment="1">
      <alignment horizontal="left" vertical="top" wrapText="1"/>
    </xf>
    <xf numFmtId="49" fontId="23" fillId="47" borderId="10" xfId="0" quotePrefix="1" applyNumberFormat="1" applyFont="1" applyFill="1" applyBorder="1" applyAlignment="1" applyProtection="1">
      <alignment horizontal="left"/>
      <protection locked="0"/>
    </xf>
    <xf numFmtId="49" fontId="23" fillId="47" borderId="10" xfId="0" applyNumberFormat="1" applyFont="1" applyFill="1" applyBorder="1" applyAlignment="1" applyProtection="1">
      <alignment horizontal="left"/>
      <protection locked="0"/>
    </xf>
    <xf numFmtId="0" fontId="41" fillId="35" borderId="10" xfId="0" applyFont="1" applyFill="1" applyBorder="1" applyAlignment="1">
      <alignment horizontal="center"/>
    </xf>
    <xf numFmtId="9" fontId="46" fillId="34" borderId="13" xfId="0" applyNumberFormat="1" applyFont="1" applyFill="1" applyBorder="1" applyAlignment="1">
      <alignment horizontal="center" vertical="center"/>
    </xf>
    <xf numFmtId="9" fontId="46" fillId="34" borderId="15" xfId="0" applyNumberFormat="1" applyFont="1" applyFill="1" applyBorder="1" applyAlignment="1">
      <alignment horizontal="center" vertical="center"/>
    </xf>
    <xf numFmtId="9" fontId="46" fillId="34" borderId="14" xfId="0" applyNumberFormat="1" applyFont="1" applyFill="1" applyBorder="1" applyAlignment="1">
      <alignment horizontal="center" vertical="center"/>
    </xf>
    <xf numFmtId="0" fontId="39" fillId="34" borderId="13" xfId="0" quotePrefix="1" applyFont="1" applyFill="1" applyBorder="1" applyAlignment="1">
      <alignment horizontal="center" vertical="center"/>
    </xf>
    <xf numFmtId="0" fontId="39" fillId="34" borderId="15" xfId="0" quotePrefix="1" applyFont="1" applyFill="1" applyBorder="1" applyAlignment="1">
      <alignment horizontal="center" vertical="center"/>
    </xf>
    <xf numFmtId="0" fontId="39" fillId="34" borderId="14" xfId="0" quotePrefix="1" applyFont="1" applyFill="1" applyBorder="1" applyAlignment="1">
      <alignment horizontal="center" vertical="center"/>
    </xf>
    <xf numFmtId="0" fontId="23" fillId="0" borderId="13" xfId="0" applyFont="1" applyBorder="1" applyAlignment="1" applyProtection="1">
      <alignment horizontal="left" vertical="center"/>
      <protection locked="0"/>
    </xf>
    <xf numFmtId="0" fontId="23" fillId="0" borderId="15" xfId="0" applyFont="1" applyBorder="1" applyAlignment="1" applyProtection="1">
      <alignment horizontal="left" vertical="center"/>
      <protection locked="0"/>
    </xf>
    <xf numFmtId="0" fontId="23" fillId="0" borderId="14" xfId="0" applyFont="1" applyBorder="1" applyAlignment="1" applyProtection="1">
      <alignment horizontal="left" vertical="center"/>
      <protection locked="0"/>
    </xf>
    <xf numFmtId="0" fontId="34" fillId="35" borderId="13" xfId="0" applyFont="1" applyFill="1" applyBorder="1" applyAlignment="1" applyProtection="1">
      <alignment horizontal="center"/>
      <protection locked="0"/>
    </xf>
    <xf numFmtId="0" fontId="34" fillId="35" borderId="15" xfId="0" applyFont="1" applyFill="1" applyBorder="1" applyAlignment="1" applyProtection="1">
      <alignment horizontal="center"/>
      <protection locked="0"/>
    </xf>
    <xf numFmtId="0" fontId="34" fillId="35" borderId="14" xfId="0" applyFont="1" applyFill="1" applyBorder="1" applyAlignment="1" applyProtection="1">
      <alignment horizontal="center"/>
      <protection locked="0"/>
    </xf>
    <xf numFmtId="0" fontId="62" fillId="35" borderId="12" xfId="0" applyFont="1" applyFill="1" applyBorder="1" applyAlignment="1">
      <alignment horizontal="right" vertical="center"/>
    </xf>
    <xf numFmtId="0" fontId="78" fillId="35" borderId="13" xfId="0" applyFont="1" applyFill="1" applyBorder="1" applyAlignment="1">
      <alignment horizontal="left" vertical="center"/>
    </xf>
    <xf numFmtId="0" fontId="78" fillId="35" borderId="14" xfId="0" applyFont="1" applyFill="1" applyBorder="1" applyAlignment="1">
      <alignment horizontal="left" vertical="center"/>
    </xf>
    <xf numFmtId="9" fontId="86" fillId="33" borderId="10" xfId="43" applyFont="1" applyFill="1" applyBorder="1" applyAlignment="1">
      <alignment horizontal="center"/>
    </xf>
    <xf numFmtId="0" fontId="35" fillId="35" borderId="10" xfId="0" applyFont="1" applyFill="1" applyBorder="1" applyAlignment="1">
      <alignment horizontal="center"/>
    </xf>
    <xf numFmtId="0" fontId="16" fillId="35" borderId="12" xfId="0" applyFont="1" applyFill="1" applyBorder="1" applyAlignment="1">
      <alignment horizontal="center" vertical="center" wrapText="1"/>
    </xf>
    <xf numFmtId="0" fontId="16" fillId="35" borderId="12" xfId="0" applyFont="1" applyFill="1" applyBorder="1" applyAlignment="1">
      <alignment horizontal="center" vertical="center"/>
    </xf>
    <xf numFmtId="0" fontId="25" fillId="35" borderId="12" xfId="0" applyFont="1" applyFill="1" applyBorder="1" applyAlignment="1">
      <alignment horizontal="center" vertical="center"/>
    </xf>
    <xf numFmtId="0" fontId="25" fillId="35" borderId="19" xfId="0" applyFont="1" applyFill="1" applyBorder="1" applyAlignment="1">
      <alignment horizontal="center" vertical="center"/>
    </xf>
    <xf numFmtId="0" fontId="25" fillId="35" borderId="23" xfId="0" applyFont="1" applyFill="1" applyBorder="1" applyAlignment="1">
      <alignment horizontal="center" vertical="center"/>
    </xf>
    <xf numFmtId="0" fontId="72" fillId="33" borderId="0" xfId="0" quotePrefix="1" applyFont="1" applyFill="1"/>
  </cellXfs>
  <cellStyles count="45">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Moeda" xfId="44" builtinId="4"/>
    <cellStyle name="Neutro" xfId="8" builtinId="28" customBuiltin="1"/>
    <cellStyle name="Normal" xfId="0" builtinId="0"/>
    <cellStyle name="Nota" xfId="15" builtinId="10" customBuiltin="1"/>
    <cellStyle name="Porcentagem" xfId="43" builtinId="5"/>
    <cellStyle name="Ruim" xfId="7" builtinId="27"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 name="Vírgula" xfId="42" builtinId="3"/>
  </cellStyles>
  <dxfs count="48">
    <dxf>
      <font>
        <color rgb="FF0000CC"/>
      </font>
      <fill>
        <patternFill>
          <bgColor theme="0" tint="-0.14996795556505021"/>
        </patternFill>
      </fill>
    </dxf>
    <dxf>
      <fill>
        <patternFill>
          <bgColor rgb="FFFF0000"/>
        </patternFill>
      </fill>
    </dxf>
    <dxf>
      <fill>
        <patternFill>
          <bgColor theme="0" tint="-0.14996795556505021"/>
        </patternFill>
      </fill>
    </dxf>
    <dxf>
      <fill>
        <patternFill>
          <bgColor rgb="FFFF0000"/>
        </patternFill>
      </fill>
    </dxf>
    <dxf>
      <font>
        <color rgb="FF0000CC"/>
      </font>
      <fill>
        <patternFill>
          <bgColor theme="0" tint="-0.14996795556505021"/>
        </patternFill>
      </fill>
    </dxf>
    <dxf>
      <fill>
        <patternFill>
          <bgColor rgb="FFFF0000"/>
        </patternFill>
      </fill>
    </dxf>
    <dxf>
      <fill>
        <patternFill>
          <bgColor theme="0" tint="-0.14996795556505021"/>
        </patternFill>
      </fill>
    </dxf>
    <dxf>
      <fill>
        <patternFill>
          <bgColor rgb="FFFF0000"/>
        </patternFill>
      </fill>
    </dxf>
    <dxf>
      <font>
        <color rgb="FF0000CC"/>
      </font>
      <fill>
        <patternFill>
          <bgColor theme="0" tint="-0.14996795556505021"/>
        </patternFill>
      </fill>
    </dxf>
    <dxf>
      <fill>
        <patternFill>
          <bgColor rgb="FFFF0000"/>
        </patternFill>
      </fill>
    </dxf>
    <dxf>
      <fill>
        <patternFill>
          <bgColor theme="0" tint="-0.14996795556505021"/>
        </patternFill>
      </fill>
    </dxf>
    <dxf>
      <fill>
        <patternFill>
          <bgColor rgb="FFFF0000"/>
        </patternFill>
      </fill>
    </dxf>
    <dxf>
      <font>
        <color rgb="FF0000CC"/>
      </font>
      <fill>
        <patternFill>
          <bgColor theme="0" tint="-0.14996795556505021"/>
        </patternFill>
      </fill>
    </dxf>
    <dxf>
      <fill>
        <patternFill>
          <bgColor rgb="FFFF0000"/>
        </patternFill>
      </fill>
    </dxf>
    <dxf>
      <fill>
        <patternFill>
          <bgColor theme="0" tint="-0.14996795556505021"/>
        </patternFill>
      </fill>
    </dxf>
    <dxf>
      <fill>
        <patternFill>
          <bgColor rgb="FFFF0000"/>
        </patternFill>
      </fill>
    </dxf>
    <dxf>
      <font>
        <color rgb="FF0000CC"/>
      </font>
      <fill>
        <patternFill>
          <bgColor theme="0" tint="-0.14996795556505021"/>
        </patternFill>
      </fill>
    </dxf>
    <dxf>
      <fill>
        <patternFill>
          <bgColor rgb="FFFF0000"/>
        </patternFill>
      </fill>
    </dxf>
    <dxf>
      <fill>
        <patternFill>
          <bgColor theme="0" tint="-0.14996795556505021"/>
        </patternFill>
      </fill>
    </dxf>
    <dxf>
      <fill>
        <patternFill>
          <bgColor rgb="FFFF0000"/>
        </patternFill>
      </fill>
    </dxf>
    <dxf>
      <font>
        <color rgb="FF0000CC"/>
      </font>
      <fill>
        <patternFill>
          <bgColor theme="0" tint="-0.14996795556505021"/>
        </patternFill>
      </fill>
    </dxf>
    <dxf>
      <fill>
        <patternFill>
          <bgColor rgb="FFFF0000"/>
        </patternFill>
      </fill>
    </dxf>
    <dxf>
      <fill>
        <patternFill>
          <bgColor theme="0" tint="-0.14996795556505021"/>
        </patternFill>
      </fill>
    </dxf>
    <dxf>
      <fill>
        <patternFill>
          <bgColor rgb="FFFF0000"/>
        </patternFill>
      </fill>
    </dxf>
    <dxf>
      <font>
        <color rgb="FF0000CC"/>
      </font>
      <fill>
        <patternFill>
          <bgColor theme="0" tint="-0.14996795556505021"/>
        </patternFill>
      </fill>
    </dxf>
    <dxf>
      <fill>
        <patternFill>
          <bgColor rgb="FFFF0000"/>
        </patternFill>
      </fill>
    </dxf>
    <dxf>
      <fill>
        <patternFill>
          <bgColor theme="0" tint="-0.14996795556505021"/>
        </patternFill>
      </fill>
    </dxf>
    <dxf>
      <fill>
        <patternFill>
          <bgColor rgb="FFFF0000"/>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FF66"/>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s>
  <tableStyles count="0" defaultTableStyle="TableStyleMedium2" defaultPivotStyle="PivotStyleLight16"/>
  <colors>
    <mruColors>
      <color rgb="FF0000CC"/>
      <color rgb="FF000099"/>
      <color rgb="FFFFFF66"/>
      <color rgb="FFFF9999"/>
      <color rgb="FFFF7C80"/>
      <color rgb="FFFF5050"/>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microsoft.com/office/2022/10/relationships/richValueRel" Target="richData/richValueRel.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microsoft.com/office/2017/06/relationships/rdRichValueTypes" Target="richData/rdRichValueTypes.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06/relationships/rdRichValueStructure" Target="richData/rdrichvaluestructure.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06/relationships/rdRichValue" Target="richData/rdrichvalu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r>
              <a:rPr lang="pt-BR" sz="1400" b="0"/>
              <a:t>Qtde de processos de gestão essenciais esperados por Nível no MEGIA 2026</a:t>
            </a:r>
          </a:p>
        </c:rich>
      </c:tx>
      <c:layout>
        <c:manualLayout>
          <c:xMode val="edge"/>
          <c:yMode val="edge"/>
          <c:x val="0.11756053837561076"/>
          <c:y val="2.7151524480600157E-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pt-BR"/>
        </a:p>
      </c:txPr>
    </c:title>
    <c:autoTitleDeleted val="0"/>
    <c:plotArea>
      <c:layout/>
      <c:lineChart>
        <c:grouping val="standard"/>
        <c:varyColors val="0"/>
        <c:ser>
          <c:idx val="0"/>
          <c:order val="0"/>
          <c:spPr>
            <a:ln w="31750" cap="rnd">
              <a:solidFill>
                <a:schemeClr val="accent1"/>
              </a:solidFill>
              <a:round/>
            </a:ln>
            <a:effectLst/>
          </c:spPr>
          <c:marker>
            <c:symbol val="circle"/>
            <c:size val="17"/>
            <c:spPr>
              <a:solidFill>
                <a:schemeClr val="accent1"/>
              </a:solidFill>
              <a:ln>
                <a:noFill/>
              </a:ln>
              <a:effectLst/>
            </c:spPr>
          </c:marker>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lt1"/>
                    </a:solidFill>
                    <a:latin typeface="+mn-lt"/>
                    <a:ea typeface="+mn-ea"/>
                    <a:cs typeface="+mn-cs"/>
                  </a:defRPr>
                </a:pPr>
                <a:endParaRPr lang="pt-B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numRef>
              <c:f>Capa!$P$10:$P$13</c:f>
              <c:numCache>
                <c:formatCode>General</c:formatCode>
                <c:ptCount val="4"/>
                <c:pt idx="0">
                  <c:v>125</c:v>
                </c:pt>
                <c:pt idx="1">
                  <c:v>250</c:v>
                </c:pt>
                <c:pt idx="2">
                  <c:v>500</c:v>
                </c:pt>
                <c:pt idx="3">
                  <c:v>1000</c:v>
                </c:pt>
              </c:numCache>
            </c:numRef>
          </c:cat>
          <c:val>
            <c:numRef>
              <c:f>Capa!$Q$10:$Q$13</c:f>
              <c:numCache>
                <c:formatCode>General</c:formatCode>
                <c:ptCount val="4"/>
                <c:pt idx="0">
                  <c:v>26</c:v>
                </c:pt>
                <c:pt idx="1">
                  <c:v>48</c:v>
                </c:pt>
                <c:pt idx="2">
                  <c:v>66</c:v>
                </c:pt>
                <c:pt idx="3">
                  <c:v>80</c:v>
                </c:pt>
              </c:numCache>
            </c:numRef>
          </c:val>
          <c:smooth val="0"/>
          <c:extLst>
            <c:ext xmlns:c16="http://schemas.microsoft.com/office/drawing/2014/chart" uri="{C3380CC4-5D6E-409C-BE32-E72D297353CC}">
              <c16:uniqueId val="{00000000-A7A7-4C03-89FF-39BDDE6CD164}"/>
            </c:ext>
          </c:extLst>
        </c:ser>
        <c:dLbls>
          <c:dLblPos val="ctr"/>
          <c:showLegendKey val="0"/>
          <c:showVal val="1"/>
          <c:showCatName val="0"/>
          <c:showSerName val="0"/>
          <c:showPercent val="0"/>
          <c:showBubbleSize val="0"/>
        </c:dLbls>
        <c:marker val="1"/>
        <c:smooth val="0"/>
        <c:axId val="669008544"/>
        <c:axId val="669013824"/>
      </c:lineChart>
      <c:catAx>
        <c:axId val="669008544"/>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pt-BR"/>
          </a:p>
        </c:txPr>
        <c:crossAx val="669013824"/>
        <c:crosses val="autoZero"/>
        <c:auto val="1"/>
        <c:lblAlgn val="ctr"/>
        <c:lblOffset val="100"/>
        <c:noMultiLvlLbl val="0"/>
      </c:catAx>
      <c:valAx>
        <c:axId val="669013824"/>
        <c:scaling>
          <c:orientation val="minMax"/>
          <c:max val="80"/>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low"/>
        <c:crossAx val="669008544"/>
        <c:crosses val="autoZero"/>
        <c:crossBetween val="between"/>
      </c:valAx>
      <c:spPr>
        <a:noFill/>
        <a:ln>
          <a:noFill/>
        </a:ln>
        <a:effectLst/>
      </c:spPr>
    </c:plotArea>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styleClr val="auto"/>
    </cs:fillRef>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17"/>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4.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8</xdr:col>
      <xdr:colOff>761999</xdr:colOff>
      <xdr:row>21</xdr:row>
      <xdr:rowOff>0</xdr:rowOff>
    </xdr:from>
    <xdr:to>
      <xdr:col>9</xdr:col>
      <xdr:colOff>588175</xdr:colOff>
      <xdr:row>21</xdr:row>
      <xdr:rowOff>180864</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058654" y="4948705"/>
          <a:ext cx="585297" cy="176060"/>
        </a:xfrm>
        <a:prstGeom prst="rect">
          <a:avLst/>
        </a:prstGeom>
      </xdr:spPr>
    </xdr:pic>
    <xdr:clientData/>
  </xdr:twoCellAnchor>
  <xdr:twoCellAnchor editAs="oneCell">
    <xdr:from>
      <xdr:col>6</xdr:col>
      <xdr:colOff>11907</xdr:colOff>
      <xdr:row>14</xdr:row>
      <xdr:rowOff>59532</xdr:rowOff>
    </xdr:from>
    <xdr:to>
      <xdr:col>8</xdr:col>
      <xdr:colOff>255985</xdr:colOff>
      <xdr:row>19</xdr:row>
      <xdr:rowOff>175839</xdr:rowOff>
    </xdr:to>
    <xdr:pic>
      <xdr:nvPicPr>
        <xdr:cNvPr id="3" name="Imagem 2">
          <a:extLst>
            <a:ext uri="{FF2B5EF4-FFF2-40B4-BE49-F238E27FC236}">
              <a16:creationId xmlns:a16="http://schemas.microsoft.com/office/drawing/2014/main" id="{0291E521-9CCD-8A82-4243-8A3DCC7833D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024188" y="5203032"/>
          <a:ext cx="1119188" cy="1068807"/>
        </a:xfrm>
        <a:prstGeom prst="rect">
          <a:avLst/>
        </a:prstGeom>
      </xdr:spPr>
    </xdr:pic>
    <xdr:clientData/>
  </xdr:twoCellAnchor>
  <xdr:twoCellAnchor>
    <xdr:from>
      <xdr:col>11</xdr:col>
      <xdr:colOff>340177</xdr:colOff>
      <xdr:row>6</xdr:row>
      <xdr:rowOff>163285</xdr:rowOff>
    </xdr:from>
    <xdr:to>
      <xdr:col>17</xdr:col>
      <xdr:colOff>462642</xdr:colOff>
      <xdr:row>12</xdr:row>
      <xdr:rowOff>13605</xdr:rowOff>
    </xdr:to>
    <xdr:graphicFrame macro="">
      <xdr:nvGraphicFramePr>
        <xdr:cNvPr id="7" name="Gráfico 6">
          <a:extLst>
            <a:ext uri="{FF2B5EF4-FFF2-40B4-BE49-F238E27FC236}">
              <a16:creationId xmlns:a16="http://schemas.microsoft.com/office/drawing/2014/main" id="{EC65BE5B-0390-55DE-9E4C-B4E2E3F6468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richData/_rels/richValueRel.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dimension ref="A1:U167"/>
  <sheetViews>
    <sheetView tabSelected="1" zoomScaleNormal="100" workbookViewId="0">
      <selection activeCell="A4" sqref="A4"/>
    </sheetView>
  </sheetViews>
  <sheetFormatPr defaultRowHeight="15" x14ac:dyDescent="0.25"/>
  <cols>
    <col min="1" max="1" width="9.85546875" customWidth="1"/>
    <col min="2" max="2" width="3.5703125" customWidth="1"/>
    <col min="4" max="4" width="8.140625" customWidth="1"/>
    <col min="5" max="5" width="7.7109375" customWidth="1"/>
    <col min="6" max="6" width="6.85546875" customWidth="1"/>
    <col min="7" max="7" width="6.7109375" customWidth="1"/>
    <col min="8" max="8" width="6.42578125" style="33" customWidth="1"/>
    <col min="9" max="9" width="6.85546875" customWidth="1"/>
    <col min="10" max="10" width="11.42578125" customWidth="1"/>
    <col min="11" max="20" width="9.28515625" style="42"/>
  </cols>
  <sheetData>
    <row r="1" spans="1:21" ht="15.75" x14ac:dyDescent="0.25">
      <c r="A1" s="90" t="s">
        <v>247</v>
      </c>
      <c r="B1" s="6"/>
      <c r="C1" s="7"/>
      <c r="D1" s="6"/>
      <c r="E1" s="7" t="s">
        <v>312</v>
      </c>
      <c r="F1" s="6"/>
      <c r="G1" s="6"/>
      <c r="H1" s="32"/>
      <c r="I1" s="6"/>
      <c r="J1" s="6" t="e" vm="1">
        <v>#VALUE!</v>
      </c>
    </row>
    <row r="2" spans="1:21" x14ac:dyDescent="0.25">
      <c r="A2" s="383" t="s">
        <v>313</v>
      </c>
      <c r="B2" s="6"/>
      <c r="C2" s="6"/>
      <c r="D2" s="6"/>
      <c r="E2" s="6"/>
      <c r="F2" s="6"/>
      <c r="G2" s="6"/>
      <c r="H2" s="32"/>
      <c r="I2" s="6"/>
      <c r="J2" s="6"/>
    </row>
    <row r="3" spans="1:21" x14ac:dyDescent="0.25">
      <c r="A3" s="6"/>
      <c r="B3" s="6"/>
      <c r="C3" s="6"/>
      <c r="D3" s="6"/>
      <c r="E3" s="6"/>
      <c r="F3" s="6"/>
      <c r="G3" s="313"/>
      <c r="H3" s="313"/>
      <c r="I3" s="314" t="s">
        <v>188</v>
      </c>
      <c r="J3" s="312"/>
    </row>
    <row r="4" spans="1:21" x14ac:dyDescent="0.25">
      <c r="A4" s="6"/>
      <c r="B4" s="6"/>
      <c r="C4" s="6"/>
      <c r="D4" s="6"/>
      <c r="E4" s="6"/>
      <c r="F4" s="6"/>
      <c r="G4" s="6"/>
      <c r="H4" s="32"/>
      <c r="I4" s="6"/>
      <c r="J4" s="6"/>
    </row>
    <row r="5" spans="1:21" x14ac:dyDescent="0.25">
      <c r="A5" s="7" t="s">
        <v>28</v>
      </c>
      <c r="B5" s="348"/>
      <c r="C5" s="349"/>
      <c r="D5" s="349"/>
      <c r="E5" s="349"/>
      <c r="F5" s="349"/>
      <c r="G5" s="349"/>
      <c r="H5" s="350"/>
      <c r="I5" s="306" t="str">
        <f ca="1">IF(E$7&lt;&gt;ABS(YEAR(TODAY())-$J$3),"Não Licenciada","")</f>
        <v>Não Licenciada</v>
      </c>
      <c r="J5" s="6"/>
    </row>
    <row r="6" spans="1:21" ht="24" customHeight="1" x14ac:dyDescent="0.25">
      <c r="A6" s="7" t="s">
        <v>27</v>
      </c>
      <c r="B6" s="41">
        <v>0</v>
      </c>
      <c r="C6" s="354" t="s">
        <v>166</v>
      </c>
      <c r="D6" s="355"/>
      <c r="E6" s="356"/>
      <c r="F6" s="356"/>
      <c r="G6" s="356"/>
      <c r="H6" s="357"/>
      <c r="I6" s="6"/>
      <c r="J6" s="6"/>
    </row>
    <row r="7" spans="1:21" x14ac:dyDescent="0.25">
      <c r="A7" s="7" t="s">
        <v>106</v>
      </c>
      <c r="B7" s="358"/>
      <c r="C7" s="359"/>
      <c r="D7" s="359"/>
      <c r="E7" s="293">
        <f>IF(ISNUMBER(VALUE(RIGHT(B7,2))), VALUE(RIGHT(B7,2)),0)</f>
        <v>0</v>
      </c>
      <c r="F7" s="291"/>
      <c r="G7" s="291"/>
      <c r="H7" s="292"/>
      <c r="I7" s="6"/>
      <c r="J7" s="6"/>
    </row>
    <row r="8" spans="1:21" ht="231.75" customHeight="1" x14ac:dyDescent="0.25">
      <c r="A8" s="351" t="s">
        <v>309</v>
      </c>
      <c r="B8" s="352"/>
      <c r="C8" s="352"/>
      <c r="D8" s="352"/>
      <c r="E8" s="352"/>
      <c r="F8" s="352"/>
      <c r="G8" s="352"/>
      <c r="H8" s="353"/>
      <c r="I8" s="6"/>
      <c r="J8" s="177" t="s">
        <v>65</v>
      </c>
    </row>
    <row r="9" spans="1:21" x14ac:dyDescent="0.25">
      <c r="A9" s="6"/>
      <c r="B9" s="6"/>
      <c r="C9" s="6"/>
      <c r="D9" s="6"/>
      <c r="E9" s="6"/>
      <c r="F9" s="6"/>
      <c r="G9" s="6"/>
      <c r="H9" s="32"/>
      <c r="I9" s="6"/>
      <c r="J9" s="6"/>
      <c r="P9" s="346" t="s">
        <v>310</v>
      </c>
      <c r="Q9" s="346" t="s">
        <v>311</v>
      </c>
    </row>
    <row r="10" spans="1:21" x14ac:dyDescent="0.25">
      <c r="A10" s="7" t="s">
        <v>30</v>
      </c>
      <c r="B10" s="6"/>
      <c r="C10" s="6"/>
      <c r="D10" s="6"/>
      <c r="E10" s="6"/>
      <c r="F10" s="6"/>
      <c r="G10" s="6"/>
      <c r="H10" s="32"/>
      <c r="I10" s="6"/>
      <c r="J10" s="6"/>
      <c r="P10" s="347">
        <v>125</v>
      </c>
      <c r="Q10" s="347">
        <v>26</v>
      </c>
    </row>
    <row r="11" spans="1:21" x14ac:dyDescent="0.25">
      <c r="A11" s="6"/>
      <c r="B11" s="6"/>
      <c r="C11" s="6" t="s">
        <v>30</v>
      </c>
      <c r="D11" s="6"/>
      <c r="E11" s="6"/>
      <c r="F11" s="6"/>
      <c r="G11" s="6"/>
      <c r="H11" s="6"/>
      <c r="I11" s="6"/>
      <c r="J11" s="6"/>
      <c r="P11" s="347">
        <v>250</v>
      </c>
      <c r="Q11" s="347">
        <v>48</v>
      </c>
    </row>
    <row r="12" spans="1:21" x14ac:dyDescent="0.25">
      <c r="A12" s="35" t="s">
        <v>31</v>
      </c>
      <c r="B12" s="6"/>
      <c r="C12" s="297" t="s">
        <v>33</v>
      </c>
      <c r="D12" s="297" t="s">
        <v>34</v>
      </c>
      <c r="E12" s="297" t="s">
        <v>95</v>
      </c>
      <c r="F12" s="6"/>
      <c r="G12" s="360" t="s">
        <v>218</v>
      </c>
      <c r="H12" s="360"/>
      <c r="I12" s="360"/>
      <c r="J12" s="360"/>
      <c r="P12" s="347">
        <v>500</v>
      </c>
      <c r="Q12" s="347">
        <v>66</v>
      </c>
    </row>
    <row r="13" spans="1:21" x14ac:dyDescent="0.25">
      <c r="A13" s="36">
        <v>1</v>
      </c>
      <c r="B13" s="6"/>
      <c r="C13" s="37">
        <f>COUNTIF('1'!A5:'1'!A30,"=1")</f>
        <v>6</v>
      </c>
      <c r="D13" s="38">
        <f>COUNTIFS('1'!A4:'1'!A30,"&gt;0",'1'!K4:'1'!K30,"&lt;&gt;")</f>
        <v>0</v>
      </c>
      <c r="E13" s="39">
        <f t="shared" ref="E13:E20" si="0">D13/C13</f>
        <v>0</v>
      </c>
      <c r="F13" s="6"/>
      <c r="G13" s="309">
        <v>1</v>
      </c>
      <c r="H13" s="309">
        <v>2</v>
      </c>
      <c r="I13" s="310">
        <v>3</v>
      </c>
      <c r="J13" s="309">
        <v>4</v>
      </c>
      <c r="P13" s="347">
        <v>1000</v>
      </c>
      <c r="Q13" s="347">
        <v>80</v>
      </c>
    </row>
    <row r="14" spans="1:21" x14ac:dyDescent="0.25">
      <c r="A14" s="36">
        <v>2</v>
      </c>
      <c r="B14" s="6"/>
      <c r="C14" s="37">
        <f>COUNTIF('2'!A5:'2'!A28,"=1")</f>
        <v>5</v>
      </c>
      <c r="D14" s="38">
        <f>COUNTIFS('2'!A4:'2'!A28,"&gt;0",'2'!M4:'2'!M28,"&lt;&gt;")</f>
        <v>0</v>
      </c>
      <c r="E14" s="39">
        <f t="shared" si="0"/>
        <v>0</v>
      </c>
      <c r="F14" s="6"/>
      <c r="G14" s="308">
        <f>IF($B$6=0,100,IF($B$6=1,50,IF($B$6=2,33,25)))</f>
        <v>100</v>
      </c>
      <c r="H14" s="308">
        <f>IF($B$6=0,100,IF($B$6=1,100,IF($B$6=2,67,50)))</f>
        <v>100</v>
      </c>
      <c r="I14" s="308">
        <f>IF($B$6=0,100,IF($B$6=1,100,IF($B$6=2,100,75)))</f>
        <v>100</v>
      </c>
      <c r="J14" s="308">
        <f>IF($B$6=0,100,IF($B$6=1,100,IF($B$6=2,100,100)))</f>
        <v>100</v>
      </c>
      <c r="U14" s="42"/>
    </row>
    <row r="15" spans="1:21" x14ac:dyDescent="0.25">
      <c r="A15" s="36">
        <v>3</v>
      </c>
      <c r="B15" s="6"/>
      <c r="C15" s="37">
        <f>COUNTIF('3'!A5:'3'!A22,"=1")</f>
        <v>3</v>
      </c>
      <c r="D15" s="38">
        <f>COUNTIFS('3'!A4:'3'!A22,"&gt;0",'3'!M4:'3'!M22,"&lt;&gt;")</f>
        <v>0</v>
      </c>
      <c r="E15" s="39">
        <f t="shared" si="0"/>
        <v>0</v>
      </c>
      <c r="F15" s="6"/>
      <c r="G15" s="6"/>
      <c r="H15" s="6"/>
      <c r="I15" s="6"/>
      <c r="J15" s="6"/>
    </row>
    <row r="16" spans="1:21" x14ac:dyDescent="0.25">
      <c r="A16" s="36">
        <v>4</v>
      </c>
      <c r="B16" s="6"/>
      <c r="C16" s="37">
        <f>COUNTIF('4'!A5:'4'!A19,"=1")</f>
        <v>2</v>
      </c>
      <c r="D16" s="38">
        <f>COUNTIFS('4'!A4:'4'!A19,"&gt;0",'4'!M4:'4'!M19,"&lt;&gt;")</f>
        <v>0</v>
      </c>
      <c r="E16" s="39">
        <f t="shared" si="0"/>
        <v>0</v>
      </c>
      <c r="F16" s="6"/>
      <c r="G16" s="6"/>
      <c r="H16" s="6"/>
      <c r="I16" s="6"/>
      <c r="J16" s="6"/>
    </row>
    <row r="17" spans="1:10" x14ac:dyDescent="0.25">
      <c r="A17" s="36">
        <v>5</v>
      </c>
      <c r="B17" s="6"/>
      <c r="C17" s="37">
        <f>COUNTIF('5'!A5:'5'!A23,"=1")</f>
        <v>1</v>
      </c>
      <c r="D17" s="38">
        <f>COUNTIFS('5'!A4:'5'!A23,"&gt;0",'5'!M4:'5'!M23,"&lt;&gt;")</f>
        <v>0</v>
      </c>
      <c r="E17" s="39">
        <f t="shared" si="0"/>
        <v>0</v>
      </c>
      <c r="F17" s="6"/>
      <c r="G17" s="6"/>
      <c r="H17" s="6"/>
      <c r="I17" s="6"/>
      <c r="J17" s="6"/>
    </row>
    <row r="18" spans="1:10" x14ac:dyDescent="0.25">
      <c r="A18" s="36">
        <v>6</v>
      </c>
      <c r="B18" s="6"/>
      <c r="C18" s="37">
        <f>COUNTIF('6'!A5:'6'!A20,"=1")</f>
        <v>3</v>
      </c>
      <c r="D18" s="38">
        <f>COUNTIFS('6'!A4:'6'!A20,"&gt;0",'6'!M4:'6'!M20,"&lt;&gt;")</f>
        <v>0</v>
      </c>
      <c r="E18" s="39">
        <f t="shared" si="0"/>
        <v>0</v>
      </c>
      <c r="F18" s="6"/>
      <c r="G18" s="6"/>
      <c r="H18" s="6"/>
      <c r="I18" s="6"/>
      <c r="J18" s="6"/>
    </row>
    <row r="19" spans="1:10" x14ac:dyDescent="0.25">
      <c r="A19" s="36">
        <v>7</v>
      </c>
      <c r="B19" s="6"/>
      <c r="C19" s="37">
        <f>COUNTIF('7'!A5:'7'!A27,"=1")</f>
        <v>6</v>
      </c>
      <c r="D19" s="38">
        <f>COUNTIFS('7'!A4:'7'!A27,"&gt;0",'7'!M4:'7'!M27,"&lt;&gt;")</f>
        <v>0</v>
      </c>
      <c r="E19" s="39">
        <f t="shared" si="0"/>
        <v>0</v>
      </c>
      <c r="F19" s="6"/>
      <c r="G19" s="6"/>
      <c r="H19" s="6"/>
      <c r="I19" s="6"/>
      <c r="J19" s="6"/>
    </row>
    <row r="20" spans="1:10" x14ac:dyDescent="0.25">
      <c r="A20" s="34" t="s">
        <v>32</v>
      </c>
      <c r="B20" s="6"/>
      <c r="C20" s="34">
        <f>SUM(C13:C19)</f>
        <v>26</v>
      </c>
      <c r="D20" s="34">
        <f>SUM(D13:D19)</f>
        <v>0</v>
      </c>
      <c r="E20" s="298">
        <f t="shared" si="0"/>
        <v>0</v>
      </c>
      <c r="F20" s="6"/>
      <c r="G20" s="6"/>
      <c r="H20" s="6"/>
      <c r="I20" s="6"/>
      <c r="J20" s="6"/>
    </row>
    <row r="21" spans="1:10" x14ac:dyDescent="0.25">
      <c r="A21" s="6"/>
      <c r="B21" s="6"/>
      <c r="C21" s="6"/>
      <c r="D21" s="6"/>
      <c r="E21" s="6"/>
      <c r="F21" s="6"/>
      <c r="G21" s="6"/>
      <c r="H21" s="6"/>
      <c r="I21" s="6"/>
      <c r="J21" s="6"/>
    </row>
    <row r="22" spans="1:10" x14ac:dyDescent="0.25">
      <c r="A22" s="6" t="e" vm="2">
        <v>#VALUE!</v>
      </c>
      <c r="B22" s="6"/>
      <c r="C22" s="6"/>
      <c r="D22" s="6"/>
      <c r="E22" s="6"/>
      <c r="F22" s="6"/>
      <c r="G22" s="6"/>
      <c r="H22" s="32"/>
      <c r="I22" s="40" t="s">
        <v>53</v>
      </c>
      <c r="J22" s="6"/>
    </row>
    <row r="23" spans="1:10" s="42" customFormat="1" x14ac:dyDescent="0.25">
      <c r="H23" s="43"/>
    </row>
    <row r="24" spans="1:10" s="42" customFormat="1" x14ac:dyDescent="0.25">
      <c r="H24" s="43"/>
    </row>
    <row r="25" spans="1:10" s="42" customFormat="1" x14ac:dyDescent="0.25"/>
    <row r="26" spans="1:10" s="42" customFormat="1" x14ac:dyDescent="0.25">
      <c r="H26" s="43"/>
    </row>
    <row r="27" spans="1:10" s="42" customFormat="1" x14ac:dyDescent="0.25">
      <c r="H27" s="43"/>
    </row>
    <row r="28" spans="1:10" s="42" customFormat="1" x14ac:dyDescent="0.25">
      <c r="H28" s="43"/>
    </row>
    <row r="29" spans="1:10" s="42" customFormat="1" x14ac:dyDescent="0.25">
      <c r="H29" s="43"/>
    </row>
    <row r="30" spans="1:10" s="42" customFormat="1" x14ac:dyDescent="0.25">
      <c r="H30" s="43"/>
    </row>
    <row r="31" spans="1:10" s="42" customFormat="1" x14ac:dyDescent="0.25">
      <c r="H31" s="43"/>
    </row>
    <row r="32" spans="1:10" s="42" customFormat="1" x14ac:dyDescent="0.25">
      <c r="H32" s="43"/>
    </row>
    <row r="33" spans="8:8" s="42" customFormat="1" x14ac:dyDescent="0.25">
      <c r="H33" s="43"/>
    </row>
    <row r="34" spans="8:8" s="42" customFormat="1" x14ac:dyDescent="0.25">
      <c r="H34" s="43"/>
    </row>
    <row r="35" spans="8:8" s="42" customFormat="1" x14ac:dyDescent="0.25">
      <c r="H35" s="43"/>
    </row>
    <row r="36" spans="8:8" s="42" customFormat="1" x14ac:dyDescent="0.25">
      <c r="H36" s="43"/>
    </row>
    <row r="37" spans="8:8" s="42" customFormat="1" x14ac:dyDescent="0.25">
      <c r="H37" s="43"/>
    </row>
    <row r="38" spans="8:8" s="42" customFormat="1" x14ac:dyDescent="0.25">
      <c r="H38" s="43"/>
    </row>
    <row r="39" spans="8:8" s="42" customFormat="1" x14ac:dyDescent="0.25">
      <c r="H39" s="43"/>
    </row>
    <row r="40" spans="8:8" s="42" customFormat="1" x14ac:dyDescent="0.25">
      <c r="H40" s="43"/>
    </row>
    <row r="41" spans="8:8" s="42" customFormat="1" x14ac:dyDescent="0.25">
      <c r="H41" s="43"/>
    </row>
    <row r="42" spans="8:8" s="42" customFormat="1" x14ac:dyDescent="0.25">
      <c r="H42" s="43"/>
    </row>
    <row r="43" spans="8:8" s="42" customFormat="1" x14ac:dyDescent="0.25">
      <c r="H43" s="43"/>
    </row>
    <row r="44" spans="8:8" s="42" customFormat="1" x14ac:dyDescent="0.25">
      <c r="H44" s="43"/>
    </row>
    <row r="45" spans="8:8" s="42" customFormat="1" x14ac:dyDescent="0.25">
      <c r="H45" s="43"/>
    </row>
    <row r="46" spans="8:8" s="42" customFormat="1" x14ac:dyDescent="0.25">
      <c r="H46" s="43"/>
    </row>
    <row r="47" spans="8:8" s="42" customFormat="1" x14ac:dyDescent="0.25">
      <c r="H47" s="43"/>
    </row>
    <row r="48" spans="8:8" s="42" customFormat="1" x14ac:dyDescent="0.25">
      <c r="H48" s="43"/>
    </row>
    <row r="49" spans="8:8" s="42" customFormat="1" x14ac:dyDescent="0.25">
      <c r="H49" s="43"/>
    </row>
    <row r="50" spans="8:8" s="42" customFormat="1" x14ac:dyDescent="0.25">
      <c r="H50" s="43"/>
    </row>
    <row r="51" spans="8:8" s="42" customFormat="1" x14ac:dyDescent="0.25">
      <c r="H51" s="43"/>
    </row>
    <row r="52" spans="8:8" s="42" customFormat="1" x14ac:dyDescent="0.25">
      <c r="H52" s="43"/>
    </row>
    <row r="53" spans="8:8" s="42" customFormat="1" x14ac:dyDescent="0.25">
      <c r="H53" s="43"/>
    </row>
    <row r="54" spans="8:8" s="42" customFormat="1" x14ac:dyDescent="0.25">
      <c r="H54" s="43"/>
    </row>
    <row r="55" spans="8:8" s="42" customFormat="1" x14ac:dyDescent="0.25">
      <c r="H55" s="43"/>
    </row>
    <row r="56" spans="8:8" s="42" customFormat="1" x14ac:dyDescent="0.25">
      <c r="H56" s="43"/>
    </row>
    <row r="57" spans="8:8" s="42" customFormat="1" x14ac:dyDescent="0.25">
      <c r="H57" s="43"/>
    </row>
    <row r="58" spans="8:8" s="42" customFormat="1" x14ac:dyDescent="0.25">
      <c r="H58" s="43"/>
    </row>
    <row r="59" spans="8:8" s="42" customFormat="1" x14ac:dyDescent="0.25">
      <c r="H59" s="43"/>
    </row>
    <row r="60" spans="8:8" s="42" customFormat="1" x14ac:dyDescent="0.25">
      <c r="H60" s="43"/>
    </row>
    <row r="61" spans="8:8" s="42" customFormat="1" x14ac:dyDescent="0.25">
      <c r="H61" s="43"/>
    </row>
    <row r="62" spans="8:8" s="42" customFormat="1" x14ac:dyDescent="0.25">
      <c r="H62" s="43"/>
    </row>
    <row r="63" spans="8:8" s="42" customFormat="1" x14ac:dyDescent="0.25">
      <c r="H63" s="43"/>
    </row>
    <row r="64" spans="8:8" s="42" customFormat="1" x14ac:dyDescent="0.25">
      <c r="H64" s="43"/>
    </row>
    <row r="65" spans="8:8" s="42" customFormat="1" x14ac:dyDescent="0.25">
      <c r="H65" s="43"/>
    </row>
    <row r="66" spans="8:8" s="42" customFormat="1" x14ac:dyDescent="0.25">
      <c r="H66" s="43"/>
    </row>
    <row r="67" spans="8:8" s="42" customFormat="1" x14ac:dyDescent="0.25">
      <c r="H67" s="43"/>
    </row>
    <row r="68" spans="8:8" s="42" customFormat="1" x14ac:dyDescent="0.25">
      <c r="H68" s="43"/>
    </row>
    <row r="69" spans="8:8" s="42" customFormat="1" x14ac:dyDescent="0.25">
      <c r="H69" s="43"/>
    </row>
    <row r="70" spans="8:8" s="42" customFormat="1" x14ac:dyDescent="0.25">
      <c r="H70" s="43"/>
    </row>
    <row r="71" spans="8:8" s="42" customFormat="1" x14ac:dyDescent="0.25">
      <c r="H71" s="43"/>
    </row>
    <row r="72" spans="8:8" s="42" customFormat="1" x14ac:dyDescent="0.25">
      <c r="H72" s="43"/>
    </row>
    <row r="73" spans="8:8" s="42" customFormat="1" x14ac:dyDescent="0.25">
      <c r="H73" s="43"/>
    </row>
    <row r="74" spans="8:8" s="42" customFormat="1" x14ac:dyDescent="0.25">
      <c r="H74" s="43"/>
    </row>
    <row r="75" spans="8:8" s="42" customFormat="1" x14ac:dyDescent="0.25">
      <c r="H75" s="43"/>
    </row>
    <row r="76" spans="8:8" s="42" customFormat="1" x14ac:dyDescent="0.25">
      <c r="H76" s="43"/>
    </row>
    <row r="77" spans="8:8" s="42" customFormat="1" x14ac:dyDescent="0.25">
      <c r="H77" s="43"/>
    </row>
    <row r="78" spans="8:8" s="42" customFormat="1" x14ac:dyDescent="0.25">
      <c r="H78" s="43"/>
    </row>
    <row r="79" spans="8:8" s="42" customFormat="1" x14ac:dyDescent="0.25">
      <c r="H79" s="43"/>
    </row>
    <row r="80" spans="8:8" s="42" customFormat="1" x14ac:dyDescent="0.25">
      <c r="H80" s="43"/>
    </row>
    <row r="81" spans="8:8" s="42" customFormat="1" x14ac:dyDescent="0.25">
      <c r="H81" s="43"/>
    </row>
    <row r="82" spans="8:8" s="42" customFormat="1" x14ac:dyDescent="0.25">
      <c r="H82" s="43"/>
    </row>
    <row r="83" spans="8:8" s="42" customFormat="1" x14ac:dyDescent="0.25">
      <c r="H83" s="43"/>
    </row>
    <row r="84" spans="8:8" s="42" customFormat="1" x14ac:dyDescent="0.25">
      <c r="H84" s="43"/>
    </row>
    <row r="85" spans="8:8" s="42" customFormat="1" x14ac:dyDescent="0.25">
      <c r="H85" s="43"/>
    </row>
    <row r="86" spans="8:8" s="42" customFormat="1" x14ac:dyDescent="0.25">
      <c r="H86" s="43"/>
    </row>
    <row r="87" spans="8:8" s="42" customFormat="1" x14ac:dyDescent="0.25">
      <c r="H87" s="43"/>
    </row>
    <row r="88" spans="8:8" s="42" customFormat="1" x14ac:dyDescent="0.25">
      <c r="H88" s="43"/>
    </row>
    <row r="89" spans="8:8" s="42" customFormat="1" x14ac:dyDescent="0.25">
      <c r="H89" s="43"/>
    </row>
    <row r="90" spans="8:8" s="42" customFormat="1" x14ac:dyDescent="0.25">
      <c r="H90" s="43"/>
    </row>
    <row r="91" spans="8:8" s="42" customFormat="1" x14ac:dyDescent="0.25">
      <c r="H91" s="43"/>
    </row>
    <row r="92" spans="8:8" s="42" customFormat="1" x14ac:dyDescent="0.25">
      <c r="H92" s="43"/>
    </row>
    <row r="93" spans="8:8" s="42" customFormat="1" x14ac:dyDescent="0.25">
      <c r="H93" s="43"/>
    </row>
    <row r="94" spans="8:8" s="42" customFormat="1" x14ac:dyDescent="0.25">
      <c r="H94" s="43"/>
    </row>
    <row r="95" spans="8:8" s="42" customFormat="1" x14ac:dyDescent="0.25">
      <c r="H95" s="43"/>
    </row>
    <row r="96" spans="8:8" s="42" customFormat="1" x14ac:dyDescent="0.25">
      <c r="H96" s="43"/>
    </row>
    <row r="97" spans="8:8" s="42" customFormat="1" x14ac:dyDescent="0.25">
      <c r="H97" s="43"/>
    </row>
    <row r="98" spans="8:8" s="42" customFormat="1" x14ac:dyDescent="0.25">
      <c r="H98" s="43"/>
    </row>
    <row r="99" spans="8:8" s="42" customFormat="1" x14ac:dyDescent="0.25">
      <c r="H99" s="43"/>
    </row>
    <row r="100" spans="8:8" s="42" customFormat="1" x14ac:dyDescent="0.25">
      <c r="H100" s="43"/>
    </row>
    <row r="101" spans="8:8" s="42" customFormat="1" x14ac:dyDescent="0.25">
      <c r="H101" s="43"/>
    </row>
    <row r="102" spans="8:8" s="42" customFormat="1" x14ac:dyDescent="0.25">
      <c r="H102" s="43"/>
    </row>
    <row r="103" spans="8:8" s="42" customFormat="1" x14ac:dyDescent="0.25">
      <c r="H103" s="43"/>
    </row>
    <row r="104" spans="8:8" s="42" customFormat="1" x14ac:dyDescent="0.25">
      <c r="H104" s="43"/>
    </row>
    <row r="105" spans="8:8" s="42" customFormat="1" x14ac:dyDescent="0.25">
      <c r="H105" s="43"/>
    </row>
    <row r="106" spans="8:8" s="42" customFormat="1" x14ac:dyDescent="0.25">
      <c r="H106" s="43"/>
    </row>
    <row r="107" spans="8:8" s="42" customFormat="1" x14ac:dyDescent="0.25">
      <c r="H107" s="43"/>
    </row>
    <row r="108" spans="8:8" s="42" customFormat="1" x14ac:dyDescent="0.25">
      <c r="H108" s="43"/>
    </row>
    <row r="109" spans="8:8" s="42" customFormat="1" x14ac:dyDescent="0.25">
      <c r="H109" s="43"/>
    </row>
    <row r="110" spans="8:8" s="42" customFormat="1" x14ac:dyDescent="0.25">
      <c r="H110" s="43"/>
    </row>
    <row r="111" spans="8:8" s="42" customFormat="1" x14ac:dyDescent="0.25">
      <c r="H111" s="43"/>
    </row>
    <row r="112" spans="8:8" s="42" customFormat="1" x14ac:dyDescent="0.25">
      <c r="H112" s="43"/>
    </row>
    <row r="113" spans="8:8" s="42" customFormat="1" x14ac:dyDescent="0.25">
      <c r="H113" s="43"/>
    </row>
    <row r="114" spans="8:8" s="42" customFormat="1" x14ac:dyDescent="0.25">
      <c r="H114" s="43"/>
    </row>
    <row r="115" spans="8:8" s="42" customFormat="1" x14ac:dyDescent="0.25">
      <c r="H115" s="43"/>
    </row>
    <row r="116" spans="8:8" s="42" customFormat="1" x14ac:dyDescent="0.25">
      <c r="H116" s="43"/>
    </row>
    <row r="117" spans="8:8" s="42" customFormat="1" x14ac:dyDescent="0.25">
      <c r="H117" s="43"/>
    </row>
    <row r="118" spans="8:8" s="42" customFormat="1" x14ac:dyDescent="0.25">
      <c r="H118" s="43"/>
    </row>
    <row r="119" spans="8:8" s="42" customFormat="1" x14ac:dyDescent="0.25">
      <c r="H119" s="43"/>
    </row>
    <row r="120" spans="8:8" s="42" customFormat="1" x14ac:dyDescent="0.25">
      <c r="H120" s="43"/>
    </row>
    <row r="121" spans="8:8" s="42" customFormat="1" x14ac:dyDescent="0.25">
      <c r="H121" s="43"/>
    </row>
    <row r="122" spans="8:8" s="42" customFormat="1" x14ac:dyDescent="0.25">
      <c r="H122" s="43"/>
    </row>
    <row r="123" spans="8:8" s="42" customFormat="1" x14ac:dyDescent="0.25">
      <c r="H123" s="43"/>
    </row>
    <row r="124" spans="8:8" s="42" customFormat="1" x14ac:dyDescent="0.25">
      <c r="H124" s="43"/>
    </row>
    <row r="125" spans="8:8" s="42" customFormat="1" x14ac:dyDescent="0.25">
      <c r="H125" s="43"/>
    </row>
    <row r="126" spans="8:8" s="42" customFormat="1" x14ac:dyDescent="0.25">
      <c r="H126" s="43"/>
    </row>
    <row r="127" spans="8:8" s="42" customFormat="1" x14ac:dyDescent="0.25">
      <c r="H127" s="43"/>
    </row>
    <row r="128" spans="8:8" s="42" customFormat="1" x14ac:dyDescent="0.25">
      <c r="H128" s="43"/>
    </row>
    <row r="129" spans="8:8" s="42" customFormat="1" x14ac:dyDescent="0.25">
      <c r="H129" s="43"/>
    </row>
    <row r="130" spans="8:8" s="42" customFormat="1" x14ac:dyDescent="0.25">
      <c r="H130" s="43"/>
    </row>
    <row r="131" spans="8:8" s="42" customFormat="1" x14ac:dyDescent="0.25">
      <c r="H131" s="43"/>
    </row>
    <row r="132" spans="8:8" s="42" customFormat="1" x14ac:dyDescent="0.25">
      <c r="H132" s="43"/>
    </row>
    <row r="133" spans="8:8" s="42" customFormat="1" x14ac:dyDescent="0.25">
      <c r="H133" s="43"/>
    </row>
    <row r="134" spans="8:8" s="42" customFormat="1" x14ac:dyDescent="0.25">
      <c r="H134" s="43"/>
    </row>
    <row r="135" spans="8:8" s="42" customFormat="1" x14ac:dyDescent="0.25">
      <c r="H135" s="43"/>
    </row>
    <row r="136" spans="8:8" s="42" customFormat="1" x14ac:dyDescent="0.25">
      <c r="H136" s="43"/>
    </row>
    <row r="137" spans="8:8" s="42" customFormat="1" x14ac:dyDescent="0.25">
      <c r="H137" s="43"/>
    </row>
    <row r="138" spans="8:8" s="42" customFormat="1" x14ac:dyDescent="0.25">
      <c r="H138" s="43"/>
    </row>
    <row r="139" spans="8:8" s="42" customFormat="1" x14ac:dyDescent="0.25">
      <c r="H139" s="43"/>
    </row>
    <row r="140" spans="8:8" s="42" customFormat="1" x14ac:dyDescent="0.25">
      <c r="H140" s="43"/>
    </row>
    <row r="141" spans="8:8" s="42" customFormat="1" x14ac:dyDescent="0.25">
      <c r="H141" s="43"/>
    </row>
    <row r="142" spans="8:8" s="42" customFormat="1" x14ac:dyDescent="0.25">
      <c r="H142" s="43"/>
    </row>
    <row r="143" spans="8:8" s="42" customFormat="1" x14ac:dyDescent="0.25">
      <c r="H143" s="43"/>
    </row>
    <row r="144" spans="8:8" s="42" customFormat="1" x14ac:dyDescent="0.25">
      <c r="H144" s="43"/>
    </row>
    <row r="145" spans="8:8" s="42" customFormat="1" x14ac:dyDescent="0.25">
      <c r="H145" s="43"/>
    </row>
    <row r="146" spans="8:8" s="42" customFormat="1" x14ac:dyDescent="0.25">
      <c r="H146" s="43"/>
    </row>
    <row r="147" spans="8:8" s="42" customFormat="1" x14ac:dyDescent="0.25">
      <c r="H147" s="43"/>
    </row>
    <row r="148" spans="8:8" s="42" customFormat="1" x14ac:dyDescent="0.25">
      <c r="H148" s="43"/>
    </row>
    <row r="149" spans="8:8" s="42" customFormat="1" x14ac:dyDescent="0.25">
      <c r="H149" s="43"/>
    </row>
    <row r="150" spans="8:8" s="42" customFormat="1" x14ac:dyDescent="0.25">
      <c r="H150" s="43"/>
    </row>
    <row r="151" spans="8:8" s="42" customFormat="1" x14ac:dyDescent="0.25">
      <c r="H151" s="43"/>
    </row>
    <row r="152" spans="8:8" s="42" customFormat="1" x14ac:dyDescent="0.25">
      <c r="H152" s="43"/>
    </row>
    <row r="153" spans="8:8" s="42" customFormat="1" x14ac:dyDescent="0.25">
      <c r="H153" s="43"/>
    </row>
    <row r="154" spans="8:8" s="42" customFormat="1" x14ac:dyDescent="0.25">
      <c r="H154" s="43"/>
    </row>
    <row r="155" spans="8:8" s="42" customFormat="1" x14ac:dyDescent="0.25">
      <c r="H155" s="43"/>
    </row>
    <row r="156" spans="8:8" s="42" customFormat="1" x14ac:dyDescent="0.25">
      <c r="H156" s="43"/>
    </row>
    <row r="157" spans="8:8" s="42" customFormat="1" x14ac:dyDescent="0.25">
      <c r="H157" s="43"/>
    </row>
    <row r="158" spans="8:8" s="42" customFormat="1" x14ac:dyDescent="0.25">
      <c r="H158" s="43"/>
    </row>
    <row r="159" spans="8:8" s="42" customFormat="1" x14ac:dyDescent="0.25">
      <c r="H159" s="43"/>
    </row>
    <row r="160" spans="8:8" s="42" customFormat="1" x14ac:dyDescent="0.25">
      <c r="H160" s="43"/>
    </row>
    <row r="161" spans="8:8" s="42" customFormat="1" x14ac:dyDescent="0.25">
      <c r="H161" s="43"/>
    </row>
    <row r="162" spans="8:8" s="42" customFormat="1" x14ac:dyDescent="0.25">
      <c r="H162" s="43"/>
    </row>
    <row r="163" spans="8:8" s="42" customFormat="1" x14ac:dyDescent="0.25">
      <c r="H163" s="43"/>
    </row>
    <row r="164" spans="8:8" s="42" customFormat="1" x14ac:dyDescent="0.25">
      <c r="H164" s="43"/>
    </row>
    <row r="165" spans="8:8" s="42" customFormat="1" x14ac:dyDescent="0.25">
      <c r="H165" s="43"/>
    </row>
    <row r="166" spans="8:8" s="42" customFormat="1" x14ac:dyDescent="0.25">
      <c r="H166" s="43"/>
    </row>
    <row r="167" spans="8:8" s="42" customFormat="1" x14ac:dyDescent="0.25">
      <c r="H167" s="43"/>
    </row>
  </sheetData>
  <sheetProtection algorithmName="SHA-512" hashValue="qMH/fa8zSPq4rVGn6idXI20OvN1QaduH+eIXCZW6mxsrUe6uQvZensjUUx2YUu6QJLlV3KN4esbFO4fRbnag/g==" saltValue="67dd1HPUIjEhKIOk3SUimQ==" spinCount="100000" sheet="1" objects="1" scenarios="1" formatCells="0" formatColumns="0" formatRows="0"/>
  <sortState xmlns:xlrd2="http://schemas.microsoft.com/office/spreadsheetml/2017/richdata2" ref="P10:Q13">
    <sortCondition ref="P10:P13"/>
  </sortState>
  <mergeCells count="5">
    <mergeCell ref="B5:H5"/>
    <mergeCell ref="A8:H8"/>
    <mergeCell ref="C6:H6"/>
    <mergeCell ref="B7:D7"/>
    <mergeCell ref="G12:J12"/>
  </mergeCells>
  <dataValidations disablePrompts="1" count="1">
    <dataValidation type="list" allowBlank="1" showInputMessage="1" showErrorMessage="1" error="Opção inválida" promptTitle="Escolher 0,1,2 ou 3" sqref="B6" xr:uid="{00000000-0002-0000-0000-000000000000}">
      <formula1>"0,1,2,3"</formula1>
    </dataValidation>
  </dataValidations>
  <pageMargins left="0.511811024" right="0.511811024" top="0.78740157499999996" bottom="0.78740157499999996" header="0.31496062000000002" footer="0.31496062000000002"/>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2"/>
  <dimension ref="A1:Z83"/>
  <sheetViews>
    <sheetView zoomScale="115" zoomScaleNormal="115" workbookViewId="0">
      <selection activeCell="F8" sqref="F8"/>
    </sheetView>
  </sheetViews>
  <sheetFormatPr defaultRowHeight="26.25" x14ac:dyDescent="0.25"/>
  <cols>
    <col min="1" max="1" width="2.28515625" style="10" customWidth="1"/>
    <col min="2" max="2" width="2.7109375" style="1" customWidth="1"/>
    <col min="3" max="3" width="2.7109375" style="3" customWidth="1"/>
    <col min="4" max="4" width="35.85546875" style="2" customWidth="1"/>
    <col min="5" max="5" width="54.28515625" style="49" customWidth="1"/>
    <col min="6" max="6" width="4.28515625" style="67" customWidth="1"/>
    <col min="7" max="7" width="4.140625" style="67" customWidth="1"/>
    <col min="8" max="8" width="3.85546875" style="67" customWidth="1"/>
    <col min="9" max="9" width="3.140625" style="67" customWidth="1"/>
    <col min="10" max="10" width="4" style="67" customWidth="1"/>
    <col min="11" max="11" width="3.85546875" style="42" customWidth="1"/>
    <col min="12" max="13" width="4" style="67" customWidth="1"/>
    <col min="14" max="14" width="2.7109375" style="67" customWidth="1"/>
    <col min="15" max="15" width="40.42578125" style="42" customWidth="1"/>
    <col min="16" max="16" width="5.28515625" style="68" customWidth="1"/>
    <col min="17" max="17" width="30.140625" style="42" customWidth="1"/>
    <col min="18" max="26" width="9.28515625" style="42"/>
  </cols>
  <sheetData>
    <row r="1" spans="1:17" ht="17.100000000000001" customHeight="1" x14ac:dyDescent="0.25">
      <c r="B1" s="171"/>
      <c r="C1" s="172"/>
      <c r="D1" s="173" t="str">
        <f>Capa!A1</f>
        <v>MEGplan MEGIA 2026</v>
      </c>
      <c r="E1" s="173"/>
      <c r="F1" s="364" t="s">
        <v>68</v>
      </c>
      <c r="G1" s="365"/>
      <c r="H1" s="365"/>
      <c r="I1" s="365"/>
      <c r="J1" s="365"/>
      <c r="K1" s="365"/>
      <c r="L1" s="365"/>
      <c r="M1" s="366"/>
      <c r="N1" s="323"/>
      <c r="O1" s="50"/>
      <c r="P1" s="79"/>
      <c r="Q1" s="50"/>
    </row>
    <row r="2" spans="1:17" ht="26.25" customHeight="1" x14ac:dyDescent="0.25">
      <c r="B2" s="12" t="s">
        <v>25</v>
      </c>
      <c r="C2" s="12" t="s">
        <v>26</v>
      </c>
      <c r="D2" s="115"/>
      <c r="E2" s="317"/>
      <c r="F2" s="120" t="s">
        <v>35</v>
      </c>
      <c r="G2" s="70" t="s">
        <v>38</v>
      </c>
      <c r="H2" s="70" t="s">
        <v>37</v>
      </c>
      <c r="I2" s="334" t="s">
        <v>245</v>
      </c>
      <c r="J2" s="70" t="s">
        <v>36</v>
      </c>
      <c r="K2" s="70" t="s">
        <v>40</v>
      </c>
      <c r="L2" s="335" t="s">
        <v>39</v>
      </c>
      <c r="M2" s="316" t="s">
        <v>246</v>
      </c>
      <c r="N2" s="340" t="s">
        <v>243</v>
      </c>
      <c r="O2" s="51" t="s">
        <v>41</v>
      </c>
      <c r="P2" s="89" t="s">
        <v>42</v>
      </c>
      <c r="Q2" s="51" t="s">
        <v>244</v>
      </c>
    </row>
    <row r="3" spans="1:17" ht="18" customHeight="1" x14ac:dyDescent="0.25">
      <c r="B3" s="93"/>
      <c r="C3" s="94"/>
      <c r="D3" s="111">
        <f>IF(SUM(A4:A30)&lt;=0,0,COUNTIFS(A4:A30,"&gt;0",K4:K30,"&lt;&gt;")/SUM(A4:A30))</f>
        <v>0</v>
      </c>
      <c r="E3" s="95"/>
      <c r="F3" s="361">
        <f>MIN(IF(OR(Capa!$B$6=0,Capa!$B$6=1),AVERAGE(F6,F12,F21),(F6*'Quadro Geral'!D5+F12*'Quadro Geral'!D6+F21*'Quadro Geral'!D7)/'Quadro Geral'!D4)+N3,1)</f>
        <v>0</v>
      </c>
      <c r="G3" s="362"/>
      <c r="H3" s="362"/>
      <c r="I3" s="362"/>
      <c r="J3" s="362"/>
      <c r="K3" s="362"/>
      <c r="L3" s="362"/>
      <c r="M3" s="363"/>
      <c r="N3" s="341">
        <f>IF(OR(AND(Capa!$B$6=2,I4&gt;0),AND(Capa!$B$6=3,I4&gt;1)),0.05,0)+IF(AND(Capa!$B$6=3,I4=1),0.02,0)+IF(OR(AND(Capa!$B$6=2,M4&gt;0),AND(Capa!$B$6=3,M4&gt;1)),0.05,0)+IF(AND(Capa!$B$6=3,M4=1),0.02,0)</f>
        <v>0</v>
      </c>
      <c r="O3" s="95"/>
      <c r="P3" s="96"/>
      <c r="Q3" s="95"/>
    </row>
    <row r="4" spans="1:17" x14ac:dyDescent="0.25">
      <c r="A4" s="11"/>
      <c r="B4" s="18" t="str">
        <f>IF(ISBLANK(C4),"",IF(ISERR(SEARCH(C4&amp;"\","&lt;B&gt;\&lt;1&gt;\&lt;2&gt;\&lt;3&gt;\")),IF(AND(NOT(ISBLANK(B2)),B2&lt;=3),B2,""),
IF(SEARCH(C4&amp;"\","&lt;B&gt;\&lt;1&gt;\&lt;2&gt;\&lt;3&gt;\")=1,0,IF(SEARCH(C4&amp;"\","&lt;B&gt;\&lt;1&gt;\&lt;2&gt;\&lt;3&gt;\")=5,1,IF(SEARCH(C4&amp;"\","&lt;B&gt;\&lt;1&gt;\&lt;2&gt;\&lt;3&gt;\")=9,2,IF(SEARCH(C4&amp;"\","&lt;B&gt;\&lt;1&gt;\&lt;2&gt;\&lt;3&gt;\")=13,3,""))))))</f>
        <v/>
      </c>
      <c r="C4" s="17"/>
      <c r="D4" s="19" t="s">
        <v>0</v>
      </c>
      <c r="E4" s="329" t="s">
        <v>248</v>
      </c>
      <c r="F4" s="116">
        <f>AVERAGE(F7,F13,F22)</f>
        <v>0</v>
      </c>
      <c r="G4" s="116">
        <f>AVERAGE(G7,G13,G22)</f>
        <v>0</v>
      </c>
      <c r="H4" s="116">
        <f>AVERAGE(H7,H13,H22)</f>
        <v>0</v>
      </c>
      <c r="I4" s="315">
        <f>I7+I13+I22</f>
        <v>0</v>
      </c>
      <c r="J4" s="116">
        <f>AVERAGE(J7,J13,J22)</f>
        <v>0</v>
      </c>
      <c r="K4" s="116">
        <f>AVERAGE(K7,K13,K22)</f>
        <v>0</v>
      </c>
      <c r="L4" s="116">
        <f>AVERAGE(L7,L13,L22)</f>
        <v>0</v>
      </c>
      <c r="M4" s="315">
        <f>M7+M13+M22</f>
        <v>0</v>
      </c>
      <c r="N4" s="315"/>
      <c r="O4" s="52"/>
      <c r="P4" s="53"/>
      <c r="Q4" s="52"/>
    </row>
    <row r="5" spans="1:17" ht="5.25" customHeight="1" x14ac:dyDescent="0.25">
      <c r="A5" s="11"/>
      <c r="B5" s="130" t="str">
        <f>IF(ISBLANK(C5),"",IF(ISERR(SEARCH(C5&amp;"\","&lt;B&gt;\&lt;1&gt;\&lt;2&gt;\&lt;3&gt;\")),IF(AND(NOT(ISBLANK(#REF!)),#REF!&lt;=3),#REF!,""),
IF(SEARCH(C5&amp;"\","&lt;B&gt;\&lt;1&gt;\&lt;2&gt;\&lt;3&gt;\")=1,0,IF(SEARCH(C5&amp;"\","&lt;B&gt;\&lt;1&gt;\&lt;2&gt;\&lt;3&gt;\")=5,1,IF(SEARCH(C5&amp;"\","&lt;B&gt;\&lt;1&gt;\&lt;2&gt;\&lt;3&gt;\")=9,2,IF(SEARCH(C5&amp;"\","&lt;B&gt;\&lt;1&gt;\&lt;2&gt;\&lt;3&gt;\")=13,3,""))))))</f>
        <v/>
      </c>
      <c r="C5" s="131"/>
      <c r="D5" s="132"/>
      <c r="E5" s="133"/>
      <c r="F5" s="134"/>
      <c r="G5" s="134"/>
      <c r="H5" s="134"/>
      <c r="I5" s="134"/>
      <c r="J5" s="134"/>
      <c r="K5" s="135"/>
      <c r="L5" s="134"/>
      <c r="M5" s="134"/>
      <c r="N5" s="338"/>
      <c r="O5" s="136"/>
      <c r="P5" s="137"/>
      <c r="Q5" s="136"/>
    </row>
    <row r="6" spans="1:17" ht="18.95" customHeight="1" x14ac:dyDescent="0.25">
      <c r="A6" s="11"/>
      <c r="B6" s="126" t="str">
        <f>IF(ISBLANK(C6),"",IF(ISERR(SEARCH(C6&amp;"\","&lt;B&gt;\&lt;1&gt;\&lt;2&gt;\&lt;3&gt;\")),IF(AND(NOT(ISBLANK(B5)),B5&lt;=3),B5,""),
IF(SEARCH(C6&amp;"\","&lt;B&gt;\&lt;1&gt;\&lt;2&gt;\&lt;3&gt;\")=1,0,IF(SEARCH(C6&amp;"\","&lt;B&gt;\&lt;1&gt;\&lt;2&gt;\&lt;3&gt;\")=5,1,IF(SEARCH(C6&amp;"\","&lt;B&gt;\&lt;1&gt;\&lt;2&gt;\&lt;3&gt;\")=9,2,IF(SEARCH(C6&amp;"\","&lt;B&gt;\&lt;1&gt;\&lt;2&gt;\&lt;3&gt;\")=13,3,""))))))</f>
        <v/>
      </c>
      <c r="C6" s="127"/>
      <c r="D6" s="301" t="str">
        <f>'Quadro Geral'!B5</f>
        <v>1.1 Desenvolvimento da cultura</v>
      </c>
      <c r="E6" s="26"/>
      <c r="F6" s="361">
        <f>(F7*20+G7*10+H7*10+J7*30+K7*15+L7*15)/100</f>
        <v>0</v>
      </c>
      <c r="G6" s="362"/>
      <c r="H6" s="362"/>
      <c r="I6" s="362"/>
      <c r="J6" s="362"/>
      <c r="K6" s="362"/>
      <c r="L6" s="362"/>
      <c r="M6" s="363"/>
      <c r="N6" s="337"/>
      <c r="O6" s="128"/>
      <c r="P6" s="129"/>
      <c r="Q6" s="128"/>
    </row>
    <row r="7" spans="1:17" ht="16.899999999999999" customHeight="1" x14ac:dyDescent="0.25">
      <c r="A7" s="11"/>
      <c r="B7" s="30" t="str">
        <f>IF(ISBLANK(C7),"",IF(ISERR(SEARCH(C7&amp;"\","&lt;B&gt;\&lt;1&gt;\&lt;2&gt;\&lt;3&gt;\")),IF(AND(NOT(ISBLANK(B6)),B6&lt;=3),B6,""),
IF(SEARCH(C7&amp;"\","&lt;B&gt;\&lt;1&gt;\&lt;2&gt;\&lt;3&gt;\")=1,0,IF(SEARCH(C7&amp;"\","&lt;B&gt;\&lt;1&gt;\&lt;2&gt;\&lt;3&gt;\")=5,1,IF(SEARCH(C7&amp;"\","&lt;B&gt;\&lt;1&gt;\&lt;2&gt;\&lt;3&gt;\")=9,2,IF(SEARCH(C7&amp;"\","&lt;B&gt;\&lt;1&gt;\&lt;2&gt;\&lt;3&gt;\")=13,3,""))))))</f>
        <v/>
      </c>
      <c r="C7" s="119"/>
      <c r="D7" s="111">
        <f>IF(SUM(A8:A11)&lt;=0,0,COUNTIF(K8:K11,"&lt;&gt;")/SUM(A8:A11))</f>
        <v>0</v>
      </c>
      <c r="E7" s="318" t="s">
        <v>194</v>
      </c>
      <c r="F7" s="114">
        <f>(COUNTIFS($A7:$A11,"&gt;0",$C7:$C11,"=PG",F7:F11,"=1")*Capa!$G$14+COUNTIFS($A7:$A11,"&gt;0",$C7:$C11,"=PG",F7:F11,"=2")*Capa!$H$14+COUNTIFS($A7:$A11,"&gt;0",$C7:$C11,"=PG",F7:F11,"=3")*Capa!$I$14+COUNTIFS($A7:$A11,"&gt;0",$C7:$C11,"=PG",F7:F11,"=4")*Capa!$J$14)/(COUNTIFS($A7:$A11,"&gt;0",$C7:$C11,"=PG")*100)</f>
        <v>0</v>
      </c>
      <c r="G7" s="114">
        <f>(COUNTIFS($A7:$A11,"&gt;0",$C7:$C11,"=PG",G7:G11,"=1")*Capa!$G$14+COUNTIFS($A7:$A11,"&gt;0",$C7:$C11,"=PG",G7:G11,"=2")*Capa!$H$14+COUNTIFS($A7:$A11,"&gt;0",$C7:$C11,"=PG",G7:G11,"=3")*Capa!$I$14+COUNTIFS($A7:$A11,"&gt;0",$C7:$C11,"=PG",G7:G11,"=4")*Capa!$J$14)/(COUNTIFS($A7:$A11,"&gt;0",$C7:$C11,"=PG")*100)</f>
        <v>0</v>
      </c>
      <c r="H7" s="114">
        <f>(COUNTIFS($A7:$A11,"&gt;0",$C7:$C11,"=PG",H7:H11,"=1")*Capa!$G$14+COUNTIFS($A7:$A11,"&gt;0",$C7:$C11,"=PG",H7:H11,"=2")*Capa!$H$14+COUNTIFS($A7:$A11,"&gt;0",$C7:$C11,"=PG",H7:H11,"=3")*Capa!$I$14+COUNTIFS($A7:$A11,"&gt;0",$C7:$C11,"=PG",H7:H11,"=4")*Capa!$J$14)/(COUNTIFS($A7:$A11,"&gt;0",$C7:$C11,"=PG")*100)</f>
        <v>0</v>
      </c>
      <c r="I7" s="315">
        <f>COUNTIFS($A8:$A10,"&gt;0",I8:I10,"&gt;0")</f>
        <v>0</v>
      </c>
      <c r="J7" s="114">
        <f>(COUNTIFS($A7:$A11,"&gt;0",$C7:$C11,"=PG",J7:J11,"=1")*Capa!$G$14+COUNTIFS($A7:$A11,"&gt;0",$C7:$C11,"=PG",J7:J11,"=2")*Capa!$H$14+COUNTIFS($A7:$A11,"&gt;0",$C7:$C11,"=PG",J7:J11,"=3")*Capa!$I$14+COUNTIFS($A7:$A11,"&gt;0",$C7:$C11,"=PG",J7:J11,"=4")*Capa!$J$14)/(COUNTIFS($A7:$A11,"&gt;0",$C7:$C11,"=PG")*100)</f>
        <v>0</v>
      </c>
      <c r="K7" s="114">
        <f>(COUNTIFS($A7:$A11,"&gt;0",$C7:$C11,"=PG",K7:K11,"=1")*Capa!$G$14+COUNTIFS($A7:$A11,"&gt;0",$C7:$C11,"=PG",K7:K11,"=2")*Capa!$H$14+COUNTIFS($A7:$A11,"&gt;0",$C7:$C11,"=PG",K7:K11,"=3")*Capa!$I$14+COUNTIFS($A7:$A11,"&gt;0",$C7:$C11,"=PG",K7:K11,"=4")*Capa!$J$14)/(COUNTIFS($A7:$A11,"&gt;0",$C7:$C11,"=PG")*100)</f>
        <v>0</v>
      </c>
      <c r="L7" s="114">
        <f>(COUNTIFS($A7:$A11,"&gt;0",$C7:$C11,"=PG",L7:L11,"=1")*Capa!$G$14+COUNTIFS($A7:$A11,"&gt;0",$C7:$C11,"=PG",L7:L11,"=2")*Capa!$H$14+COUNTIFS($A7:$A11,"&gt;0",$C7:$C11,"=PG",L7:L11,"=3")*Capa!$I$14+COUNTIFS($A7:$A11,"&gt;0",$C7:$C11,"=PG",L7:L11,"=4")*Capa!$J$14)/(COUNTIFS($A7:$A11,"&gt;0",$C7:$C11,"=PG")*100)</f>
        <v>0</v>
      </c>
      <c r="M7" s="315">
        <f>COUNTIFS($A8:$A10,"&gt;0",M8:M10,"&gt;0")</f>
        <v>0</v>
      </c>
      <c r="N7" s="315"/>
      <c r="O7" s="13"/>
      <c r="P7" s="54"/>
      <c r="Q7" s="13"/>
    </row>
    <row r="8" spans="1:17" ht="38.25" x14ac:dyDescent="0.25">
      <c r="A8" s="11">
        <f>IF(Capa!$B$6&gt;=B8,1,0)</f>
        <v>1</v>
      </c>
      <c r="B8" s="9">
        <v>0</v>
      </c>
      <c r="C8" s="8" t="s">
        <v>24</v>
      </c>
      <c r="D8" s="328" t="s">
        <v>257</v>
      </c>
      <c r="E8" s="329" t="s">
        <v>219</v>
      </c>
      <c r="F8" s="86"/>
      <c r="G8" s="86"/>
      <c r="H8" s="86"/>
      <c r="I8" s="86"/>
      <c r="J8" s="86"/>
      <c r="K8" s="86"/>
      <c r="L8" s="86"/>
      <c r="M8" s="86"/>
      <c r="N8" s="339"/>
      <c r="O8" s="320"/>
      <c r="P8" s="59"/>
      <c r="Q8" s="320"/>
    </row>
    <row r="9" spans="1:17" ht="33.75" x14ac:dyDescent="0.25">
      <c r="A9" s="11">
        <f>IF(Capa!$B$6&gt;=B9,1,0)</f>
        <v>0</v>
      </c>
      <c r="B9" s="9">
        <v>1</v>
      </c>
      <c r="C9" s="8" t="s">
        <v>24</v>
      </c>
      <c r="D9" s="328" t="s">
        <v>249</v>
      </c>
      <c r="E9" s="329" t="s">
        <v>220</v>
      </c>
      <c r="F9" s="86"/>
      <c r="G9" s="86"/>
      <c r="H9" s="86"/>
      <c r="I9" s="86"/>
      <c r="J9" s="86"/>
      <c r="K9" s="86"/>
      <c r="L9" s="86"/>
      <c r="M9" s="86"/>
      <c r="N9" s="339"/>
      <c r="O9" s="320"/>
      <c r="P9" s="59"/>
      <c r="Q9" s="320"/>
    </row>
    <row r="10" spans="1:17" ht="45" x14ac:dyDescent="0.25">
      <c r="A10" s="11">
        <f>IF(Capa!$B$6&gt;=B10,1,0)</f>
        <v>0</v>
      </c>
      <c r="B10" s="9">
        <v>2</v>
      </c>
      <c r="C10" s="8" t="s">
        <v>24</v>
      </c>
      <c r="D10" s="328" t="s">
        <v>258</v>
      </c>
      <c r="E10" s="344" t="s">
        <v>259</v>
      </c>
      <c r="F10" s="86"/>
      <c r="G10" s="86"/>
      <c r="H10" s="86"/>
      <c r="I10" s="86"/>
      <c r="J10" s="86"/>
      <c r="K10" s="86"/>
      <c r="L10" s="86"/>
      <c r="M10" s="86"/>
      <c r="N10" s="339"/>
      <c r="O10" s="320"/>
      <c r="P10" s="59"/>
      <c r="Q10" s="320"/>
    </row>
    <row r="11" spans="1:17" ht="9" customHeight="1" x14ac:dyDescent="0.25">
      <c r="A11" s="11"/>
      <c r="B11" s="130" t="str">
        <f>IF(ISBLANK(C11),"",IF(ISERR(SEARCH(C11&amp;"\","&lt;B&gt;\&lt;1&gt;\&lt;2&gt;\&lt;3&gt;\")),IF(AND(NOT(ISBLANK(#REF!)),#REF!&lt;=3),#REF!,""),
IF(SEARCH(C11&amp;"\","&lt;B&gt;\&lt;1&gt;\&lt;2&gt;\&lt;3&gt;\")=1,0,IF(SEARCH(C11&amp;"\","&lt;B&gt;\&lt;1&gt;\&lt;2&gt;\&lt;3&gt;\")=5,1,IF(SEARCH(C11&amp;"\","&lt;B&gt;\&lt;1&gt;\&lt;2&gt;\&lt;3&gt;\")=9,2,IF(SEARCH(C11&amp;"\","&lt;B&gt;\&lt;1&gt;\&lt;2&gt;\&lt;3&gt;\")=13,3,""))))))</f>
        <v/>
      </c>
      <c r="C11" s="138"/>
      <c r="D11" s="139"/>
      <c r="E11" s="133"/>
      <c r="F11" s="86"/>
      <c r="G11" s="86"/>
      <c r="H11" s="86"/>
      <c r="I11" s="86"/>
      <c r="J11" s="86"/>
      <c r="K11" s="86"/>
      <c r="L11" s="86"/>
      <c r="M11" s="86"/>
      <c r="N11" s="324"/>
      <c r="O11" s="142"/>
      <c r="P11" s="143"/>
      <c r="Q11" s="142"/>
    </row>
    <row r="12" spans="1:17" x14ac:dyDescent="0.25">
      <c r="A12" s="11"/>
      <c r="B12" s="16" t="str">
        <f t="shared" ref="B12:B13" si="0">IF(ISBLANK(C12),"",IF(ISERR(SEARCH(C12&amp;"\","&lt;B&gt;\&lt;1&gt;\&lt;2&gt;\&lt;3&gt;\")),IF(AND(NOT(ISBLANK(B11)),B11&lt;=3),B11,""),
IF(SEARCH(C12&amp;"\","&lt;B&gt;\&lt;1&gt;\&lt;2&gt;\&lt;3&gt;\")=1,0,IF(SEARCH(C12&amp;"\","&lt;B&gt;\&lt;1&gt;\&lt;2&gt;\&lt;3&gt;\")=5,1,IF(SEARCH(C12&amp;"\","&lt;B&gt;\&lt;1&gt;\&lt;2&gt;\&lt;3&gt;\")=9,2,IF(SEARCH(C12&amp;"\","&lt;B&gt;\&lt;1&gt;\&lt;2&gt;\&lt;3&gt;\")=13,3,""))))))</f>
        <v/>
      </c>
      <c r="C12" s="20"/>
      <c r="D12" s="301" t="str">
        <f>'Quadro Geral'!B6</f>
        <v>1.2 Governança</v>
      </c>
      <c r="E12" s="27"/>
      <c r="F12" s="361">
        <f>(F13*20+G13*10+H13*10+J13*30+K13*15+L13*15)/100</f>
        <v>0</v>
      </c>
      <c r="G12" s="362"/>
      <c r="H12" s="362"/>
      <c r="I12" s="362"/>
      <c r="J12" s="362"/>
      <c r="K12" s="362"/>
      <c r="L12" s="362"/>
      <c r="M12" s="363"/>
      <c r="N12" s="322"/>
      <c r="O12" s="52"/>
      <c r="P12" s="53"/>
      <c r="Q12" s="52"/>
    </row>
    <row r="13" spans="1:17" ht="15.6" customHeight="1" x14ac:dyDescent="0.25">
      <c r="A13" s="11"/>
      <c r="B13" s="121" t="str">
        <f t="shared" si="0"/>
        <v/>
      </c>
      <c r="C13" s="122"/>
      <c r="D13" s="111">
        <f>IF(SUM(A14:A20)&lt;=0,0,COUNTIF(K14:K20,"&lt;&gt;")/SUM(A14:A20))</f>
        <v>0</v>
      </c>
      <c r="E13" s="318" t="s">
        <v>194</v>
      </c>
      <c r="F13" s="114">
        <f>(COUNTIFS($A13:$A20,"&gt;0",$C13:$C20,"=PG",F13:F20,"=1")*Capa!$G$14+COUNTIFS($A13:$A20,"&gt;0",$C13:$C20,"=PG",F13:F20,"=2")*Capa!$H$14+COUNTIFS($A13:$A20,"&gt;0",$C13:$C20,"=PG",F13:F20,"=3")*Capa!$I$14+COUNTIFS($A13:$A20,"&gt;0",$C13:$C20,"=PG",F13:F20,"=4")*Capa!$J$14)/(COUNTIFS($A13:$A20,"&gt;0",$C13:$C20,"=PG")*100)</f>
        <v>0</v>
      </c>
      <c r="G13" s="114">
        <f>(COUNTIFS($A13:$A20,"&gt;0",$C13:$C20,"=PG",G13:G20,"=1")*Capa!$G$14+COUNTIFS($A13:$A20,"&gt;0",$C13:$C20,"=PG",G13:G20,"=2")*Capa!$H$14+COUNTIFS($A13:$A20,"&gt;0",$C13:$C20,"=PG",G13:G20,"=3")*Capa!$I$14+COUNTIFS($A13:$A20,"&gt;0",$C13:$C20,"=PG",G13:G20,"=4")*Capa!$J$14)/(COUNTIFS($A13:$A20,"&gt;0",$C13:$C20,"=PG")*100)</f>
        <v>0</v>
      </c>
      <c r="H13" s="114">
        <f>(COUNTIFS($A13:$A20,"&gt;0",$C13:$C20,"=PG",H13:H20,"=1")*Capa!$G$14+COUNTIFS($A13:$A20,"&gt;0",$C13:$C20,"=PG",H13:H20,"=2")*Capa!$H$14+COUNTIFS($A13:$A20,"&gt;0",$C13:$C20,"=PG",H13:H20,"=3")*Capa!$I$14+COUNTIFS($A13:$A20,"&gt;0",$C13:$C20,"=PG",H13:H20,"=4")*Capa!$J$14)/(COUNTIFS($A13:$A20,"&gt;0",$C13:$C20,"=PG")*100)</f>
        <v>0</v>
      </c>
      <c r="I13" s="315">
        <f>COUNTIFS($A14:$A19,"&gt;0",I14:I19,"&gt;0")</f>
        <v>0</v>
      </c>
      <c r="J13" s="114">
        <f>(COUNTIFS($A13:$A20,"&gt;0",$C13:$C20,"=PG",J13:J20,"=1")*Capa!$G$14+COUNTIFS($A13:$A20,"&gt;0",$C13:$C20,"=PG",J13:J20,"=2")*Capa!$H$14+COUNTIFS($A13:$A20,"&gt;0",$C13:$C20,"=PG",J13:J20,"=3")*Capa!$I$14+COUNTIFS($A13:$A20,"&gt;0",$C13:$C20,"=PG",J13:J20,"=4")*Capa!$J$14)/(COUNTIFS($A13:$A20,"&gt;0",$C13:$C20,"=PG")*100)</f>
        <v>0</v>
      </c>
      <c r="K13" s="114">
        <f>(COUNTIFS($A13:$A20,"&gt;0",$C13:$C20,"=PG",K13:K20,"=1")*Capa!$G$14+COUNTIFS($A13:$A20,"&gt;0",$C13:$C20,"=PG",K13:K20,"=2")*Capa!$H$14+COUNTIFS($A13:$A20,"&gt;0",$C13:$C20,"=PG",K13:K20,"=3")*Capa!$I$14+COUNTIFS($A13:$A20,"&gt;0",$C13:$C20,"=PG",K13:K20,"=4")*Capa!$J$14)/(COUNTIFS($A13:$A20,"&gt;0",$C13:$C20,"=PG")*100)</f>
        <v>0</v>
      </c>
      <c r="L13" s="114">
        <f>(COUNTIFS($A13:$A20,"&gt;0",$C13:$C20,"=PG",L13:L20,"=1")*Capa!$G$14+COUNTIFS($A13:$A20,"&gt;0",$C13:$C20,"=PG",L13:L20,"=2")*Capa!$H$14+COUNTIFS($A13:$A20,"&gt;0",$C13:$C20,"=PG",L13:L20,"=3")*Capa!$I$14+COUNTIFS($A13:$A20,"&gt;0",$C13:$C20,"=PG",L13:L20,"=4")*Capa!$J$14)/(COUNTIFS($A13:$A20,"&gt;0",$C13:$C20,"=PG")*100)</f>
        <v>0</v>
      </c>
      <c r="M13" s="315">
        <f>COUNTIFS($A14:$A19,"&gt;0",M14:M19,"&gt;0")</f>
        <v>0</v>
      </c>
      <c r="N13" s="315"/>
      <c r="O13" s="13"/>
      <c r="P13" s="60"/>
      <c r="Q13" s="13"/>
    </row>
    <row r="14" spans="1:17" ht="67.5" x14ac:dyDescent="0.25">
      <c r="A14" s="11">
        <f>IF(Capa!$B$6&gt;=B14,1,0)</f>
        <v>0</v>
      </c>
      <c r="B14" s="9">
        <v>3</v>
      </c>
      <c r="C14" s="8" t="s">
        <v>24</v>
      </c>
      <c r="D14" s="328" t="s">
        <v>107</v>
      </c>
      <c r="E14" s="329" t="s">
        <v>260</v>
      </c>
      <c r="F14" s="86"/>
      <c r="G14" s="86"/>
      <c r="H14" s="86"/>
      <c r="I14" s="86"/>
      <c r="J14" s="86"/>
      <c r="K14" s="86"/>
      <c r="L14" s="86"/>
      <c r="M14" s="86"/>
      <c r="N14" s="339"/>
      <c r="O14" s="320"/>
      <c r="P14" s="59"/>
      <c r="Q14" s="320"/>
    </row>
    <row r="15" spans="1:17" ht="45" x14ac:dyDescent="0.25">
      <c r="A15" s="11">
        <f>IF(Capa!$B$6&gt;=B15,1,0)</f>
        <v>0</v>
      </c>
      <c r="B15" s="9">
        <v>1</v>
      </c>
      <c r="C15" s="8" t="s">
        <v>24</v>
      </c>
      <c r="D15" s="328" t="s">
        <v>221</v>
      </c>
      <c r="E15" s="329" t="s">
        <v>191</v>
      </c>
      <c r="F15" s="86"/>
      <c r="G15" s="86"/>
      <c r="H15" s="86"/>
      <c r="I15" s="86"/>
      <c r="J15" s="86"/>
      <c r="K15" s="86"/>
      <c r="L15" s="86"/>
      <c r="M15" s="86"/>
      <c r="N15" s="339"/>
      <c r="O15" s="320"/>
      <c r="P15" s="59"/>
      <c r="Q15" s="320"/>
    </row>
    <row r="16" spans="1:17" ht="101.25" x14ac:dyDescent="0.25">
      <c r="A16" s="11">
        <v>1</v>
      </c>
      <c r="B16" s="9">
        <v>2</v>
      </c>
      <c r="C16" s="8" t="s">
        <v>24</v>
      </c>
      <c r="D16" s="328" t="s">
        <v>189</v>
      </c>
      <c r="E16" s="329" t="s">
        <v>263</v>
      </c>
      <c r="F16" s="86"/>
      <c r="G16" s="86"/>
      <c r="H16" s="86"/>
      <c r="I16" s="86"/>
      <c r="J16" s="86"/>
      <c r="K16" s="86"/>
      <c r="L16" s="86"/>
      <c r="M16" s="86"/>
      <c r="N16" s="339"/>
      <c r="O16" s="320"/>
      <c r="P16" s="59"/>
      <c r="Q16" s="320"/>
    </row>
    <row r="17" spans="1:17" ht="33.75" x14ac:dyDescent="0.25">
      <c r="A17" s="11">
        <f>IF(Capa!$B$6&gt;=B17,1,0)</f>
        <v>0</v>
      </c>
      <c r="B17" s="9">
        <v>2</v>
      </c>
      <c r="C17" s="8" t="s">
        <v>24</v>
      </c>
      <c r="D17" s="328" t="s">
        <v>261</v>
      </c>
      <c r="E17" s="329" t="s">
        <v>262</v>
      </c>
      <c r="F17" s="86"/>
      <c r="G17" s="86"/>
      <c r="H17" s="86"/>
      <c r="I17" s="86"/>
      <c r="J17" s="86"/>
      <c r="K17" s="86"/>
      <c r="L17" s="86"/>
      <c r="M17" s="86"/>
      <c r="N17" s="339"/>
      <c r="O17" s="320"/>
      <c r="P17" s="59"/>
      <c r="Q17" s="320"/>
    </row>
    <row r="18" spans="1:17" ht="51" customHeight="1" x14ac:dyDescent="0.25">
      <c r="A18" s="11">
        <f>IF(Capa!$B$6&gt;=B18,1,0)</f>
        <v>1</v>
      </c>
      <c r="B18" s="9">
        <v>0</v>
      </c>
      <c r="C18" s="8" t="s">
        <v>24</v>
      </c>
      <c r="D18" s="328" t="s">
        <v>222</v>
      </c>
      <c r="E18" s="329" t="s">
        <v>239</v>
      </c>
      <c r="F18" s="86"/>
      <c r="G18" s="86"/>
      <c r="H18" s="86"/>
      <c r="I18" s="86"/>
      <c r="J18" s="86"/>
      <c r="K18" s="86"/>
      <c r="L18" s="86"/>
      <c r="M18" s="86"/>
      <c r="N18" s="339"/>
      <c r="O18" s="320"/>
      <c r="P18" s="59"/>
      <c r="Q18" s="320"/>
    </row>
    <row r="19" spans="1:17" ht="38.25" x14ac:dyDescent="0.25">
      <c r="A19" s="11">
        <f>IF(Capa!$B$6&gt;=B19,1,0)</f>
        <v>0</v>
      </c>
      <c r="B19" s="9">
        <v>1</v>
      </c>
      <c r="C19" s="8" t="s">
        <v>24</v>
      </c>
      <c r="D19" s="328" t="s">
        <v>223</v>
      </c>
      <c r="E19" s="329" t="s">
        <v>264</v>
      </c>
      <c r="F19" s="86"/>
      <c r="G19" s="86"/>
      <c r="H19" s="86"/>
      <c r="I19" s="86"/>
      <c r="J19" s="86"/>
      <c r="K19" s="86"/>
      <c r="L19" s="86"/>
      <c r="M19" s="86"/>
      <c r="N19" s="339"/>
      <c r="O19" s="320"/>
      <c r="P19" s="59"/>
      <c r="Q19" s="320"/>
    </row>
    <row r="20" spans="1:17" ht="9" customHeight="1" x14ac:dyDescent="0.25">
      <c r="A20" s="11"/>
      <c r="B20" s="130" t="str">
        <f>IF(ISBLANK(C20),"",IF(ISERR(SEARCH(C20&amp;"\","&lt;B&gt;\&lt;1&gt;\&lt;2&gt;\&lt;3&gt;\")),IF(AND(NOT(ISBLANK(#REF!)),#REF!&lt;=3),#REF!,""),
IF(SEARCH(C20&amp;"\","&lt;B&gt;\&lt;1&gt;\&lt;2&gt;\&lt;3&gt;\")=1,0,IF(SEARCH(C20&amp;"\","&lt;B&gt;\&lt;1&gt;\&lt;2&gt;\&lt;3&gt;\")=5,1,IF(SEARCH(C20&amp;"\","&lt;B&gt;\&lt;1&gt;\&lt;2&gt;\&lt;3&gt;\")=9,2,IF(SEARCH(C20&amp;"\","&lt;B&gt;\&lt;1&gt;\&lt;2&gt;\&lt;3&gt;\")=13,3,""))))))</f>
        <v/>
      </c>
      <c r="C20" s="138"/>
      <c r="D20" s="151"/>
      <c r="E20" s="133"/>
      <c r="F20" s="140"/>
      <c r="G20" s="140"/>
      <c r="H20" s="140"/>
      <c r="I20" s="140"/>
      <c r="J20" s="140"/>
      <c r="K20" s="141"/>
      <c r="L20" s="140"/>
      <c r="M20" s="140"/>
      <c r="N20" s="324"/>
      <c r="O20" s="142"/>
      <c r="P20" s="143"/>
      <c r="Q20" s="142"/>
    </row>
    <row r="21" spans="1:17" x14ac:dyDescent="0.25">
      <c r="A21" s="11"/>
      <c r="B21" s="144" t="str">
        <f t="shared" ref="B21:B22" si="1">IF(ISBLANK(C21),"",IF(ISERR(SEARCH(C21&amp;"\","&lt;B&gt;\&lt;1&gt;\&lt;2&gt;\&lt;3&gt;\")),IF(AND(NOT(ISBLANK(B20)),B20&lt;=3),B20,""),
IF(SEARCH(C21&amp;"\","&lt;B&gt;\&lt;1&gt;\&lt;2&gt;\&lt;3&gt;\")=1,0,IF(SEARCH(C21&amp;"\","&lt;B&gt;\&lt;1&gt;\&lt;2&gt;\&lt;3&gt;\")=5,1,IF(SEARCH(C21&amp;"\","&lt;B&gt;\&lt;1&gt;\&lt;2&gt;\&lt;3&gt;\")=9,2,IF(SEARCH(C21&amp;"\","&lt;B&gt;\&lt;1&gt;\&lt;2&gt;\&lt;3&gt;\")=13,3,""))))))</f>
        <v/>
      </c>
      <c r="C21" s="145"/>
      <c r="D21" s="19" t="str">
        <f>'Quadro Geral'!B7</f>
        <v>1.3 Exercício da liderança</v>
      </c>
      <c r="E21" s="146"/>
      <c r="F21" s="361">
        <f>(F22*20+G22*10+H22*10+J22*30+K22*15+L22*15)/100</f>
        <v>0</v>
      </c>
      <c r="G21" s="362"/>
      <c r="H21" s="362"/>
      <c r="I21" s="362"/>
      <c r="J21" s="362"/>
      <c r="K21" s="362"/>
      <c r="L21" s="362"/>
      <c r="M21" s="363"/>
      <c r="N21" s="337"/>
      <c r="O21" s="147"/>
      <c r="P21" s="148"/>
      <c r="Q21" s="147"/>
    </row>
    <row r="22" spans="1:17" ht="17.100000000000001" customHeight="1" x14ac:dyDescent="0.25">
      <c r="A22" s="11"/>
      <c r="B22" s="123" t="str">
        <f t="shared" si="1"/>
        <v/>
      </c>
      <c r="C22" s="124"/>
      <c r="D22" s="111">
        <f>IF(SUM(A23:A30)&lt;=0,0,COUNTIF(K23:K30,"&lt;&gt;")/SUM(A23:A30))</f>
        <v>0</v>
      </c>
      <c r="E22" s="318" t="s">
        <v>194</v>
      </c>
      <c r="F22" s="114">
        <f>(COUNTIFS($A22:$A30,"&gt;0",$C22:$C30,"=PG",F22:F30,"=1")*Capa!$G$14+COUNTIFS($A22:$A30,"&gt;0",$C22:$C30,"=PG",F22:F30,"=2")*Capa!$H$14+COUNTIFS($A22:$A30,"&gt;0",$C22:$C30,"=PG",F22:F30,"=3")*Capa!$I$14+COUNTIFS($A22:$A30,"&gt;0",$C22:$C30,"=PG",F22:F30,"=4")*Capa!$J$14)/(COUNTIFS($A22:$A30,"&gt;0",$C22:$C30,"=PG")*100)</f>
        <v>0</v>
      </c>
      <c r="G22" s="114">
        <f>(COUNTIFS($A22:$A30,"&gt;0",$C22:$C30,"=PG",G22:G30,"=1")*Capa!$G$14+COUNTIFS($A22:$A30,"&gt;0",$C22:$C30,"=PG",G22:G30,"=2")*Capa!$H$14+COUNTIFS($A22:$A30,"&gt;0",$C22:$C30,"=PG",G22:G30,"=3")*Capa!$I$14+COUNTIFS($A22:$A30,"&gt;0",$C22:$C30,"=PG",G22:G30,"=4")*Capa!$J$14)/(COUNTIFS($A22:$A30,"&gt;0",$C22:$C30,"=PG")*100)</f>
        <v>0</v>
      </c>
      <c r="H22" s="114">
        <f>(COUNTIFS($A22:$A30,"&gt;0",$C22:$C30,"=PG",H22:H30,"=1")*Capa!$G$14+COUNTIFS($A22:$A30,"&gt;0",$C22:$C30,"=PG",H22:H30,"=2")*Capa!$H$14+COUNTIFS($A22:$A30,"&gt;0",$C22:$C30,"=PG",H22:H30,"=3")*Capa!$I$14+COUNTIFS($A22:$A30,"&gt;0",$C22:$C30,"=PG",H22:H30,"=4")*Capa!$J$14)/(COUNTIFS($A22:$A30,"&gt;0",$C22:$C30,"=PG")*100)</f>
        <v>0</v>
      </c>
      <c r="I22" s="315">
        <f>COUNTIFS($A23:$A29,"&gt;0",I23:I29,"&gt;0")</f>
        <v>0</v>
      </c>
      <c r="J22" s="114">
        <f>(COUNTIFS($A22:$A30,"&gt;0",$C22:$C30,"=PG",J22:J30,"=1")*Capa!$G$14+COUNTIFS($A22:$A30,"&gt;0",$C22:$C30,"=PG",J22:J30,"=2")*Capa!$H$14+COUNTIFS($A22:$A30,"&gt;0",$C22:$C30,"=PG",J22:J30,"=3")*Capa!$I$14+COUNTIFS($A22:$A30,"&gt;0",$C22:$C30,"=PG",J22:J30,"=4")*Capa!$J$14)/(COUNTIFS($A22:$A30,"&gt;0",$C22:$C30,"=PG")*100)</f>
        <v>0</v>
      </c>
      <c r="K22" s="114">
        <f>(COUNTIFS($A22:$A30,"&gt;0",$C22:$C30,"=PG",K22:K30,"=1")*Capa!$G$14+COUNTIFS($A22:$A30,"&gt;0",$C22:$C30,"=PG",K22:K30,"=2")*Capa!$H$14+COUNTIFS($A22:$A30,"&gt;0",$C22:$C30,"=PG",K22:K30,"=3")*Capa!$I$14+COUNTIFS($A22:$A30,"&gt;0",$C22:$C30,"=PG",K22:K30,"=4")*Capa!$J$14)/(COUNTIFS($A22:$A30,"&gt;0",$C22:$C30,"=PG")*100)</f>
        <v>0</v>
      </c>
      <c r="L22" s="114">
        <f>(COUNTIFS($A22:$A30,"&gt;0",$C22:$C30,"=PG",L22:L30,"=1")*Capa!$G$14+COUNTIFS($A22:$A30,"&gt;0",$C22:$C30,"=PG",L22:L30,"=2")*Capa!$H$14+COUNTIFS($A22:$A30,"&gt;0",$C22:$C30,"=PG",L22:L30,"=3")*Capa!$I$14+COUNTIFS($A22:$A30,"&gt;0",$C22:$C30,"=PG",L22:L30,"=4")*Capa!$J$14)/(COUNTIFS($A22:$A30,"&gt;0",$C22:$C30,"=PG")*100)</f>
        <v>0</v>
      </c>
      <c r="M22" s="315">
        <f>COUNTIFS($A23:$A29,"&gt;0",M23:M29,"&gt;0")</f>
        <v>0</v>
      </c>
      <c r="N22" s="315"/>
      <c r="O22" s="13"/>
      <c r="P22" s="63"/>
      <c r="Q22" s="13"/>
    </row>
    <row r="23" spans="1:17" ht="45" x14ac:dyDescent="0.25">
      <c r="A23" s="11">
        <f>IF(Capa!$B$6&gt;=B23,1,0)</f>
        <v>0</v>
      </c>
      <c r="B23" s="9">
        <v>1</v>
      </c>
      <c r="C23" s="8" t="s">
        <v>24</v>
      </c>
      <c r="D23" s="328" t="s">
        <v>108</v>
      </c>
      <c r="E23" s="329" t="s">
        <v>265</v>
      </c>
      <c r="F23" s="86"/>
      <c r="G23" s="86"/>
      <c r="H23" s="86"/>
      <c r="I23" s="86"/>
      <c r="J23" s="86"/>
      <c r="K23" s="86"/>
      <c r="L23" s="86"/>
      <c r="M23" s="86"/>
      <c r="N23" s="339"/>
      <c r="O23" s="320"/>
      <c r="P23" s="59"/>
      <c r="Q23" s="320"/>
    </row>
    <row r="24" spans="1:17" ht="33.75" x14ac:dyDescent="0.25">
      <c r="A24" s="11">
        <v>1</v>
      </c>
      <c r="B24" s="9">
        <v>2</v>
      </c>
      <c r="C24" s="8" t="s">
        <v>24</v>
      </c>
      <c r="D24" s="328" t="s">
        <v>190</v>
      </c>
      <c r="E24" s="329" t="s">
        <v>192</v>
      </c>
      <c r="F24" s="86"/>
      <c r="G24" s="86"/>
      <c r="H24" s="86"/>
      <c r="I24" s="86"/>
      <c r="J24" s="86"/>
      <c r="K24" s="86"/>
      <c r="L24" s="86"/>
      <c r="M24" s="86"/>
      <c r="N24" s="339"/>
      <c r="O24" s="320"/>
      <c r="P24" s="59"/>
      <c r="Q24" s="320"/>
    </row>
    <row r="25" spans="1:17" ht="56.25" x14ac:dyDescent="0.25">
      <c r="A25" s="11">
        <f>IF(Capa!$B$6&gt;=B25,1,0)</f>
        <v>1</v>
      </c>
      <c r="B25" s="9">
        <v>0</v>
      </c>
      <c r="C25" s="8" t="s">
        <v>24</v>
      </c>
      <c r="D25" s="328" t="s">
        <v>224</v>
      </c>
      <c r="E25" s="329" t="s">
        <v>225</v>
      </c>
      <c r="F25" s="86"/>
      <c r="G25" s="86"/>
      <c r="H25" s="86"/>
      <c r="I25" s="86"/>
      <c r="J25" s="86"/>
      <c r="K25" s="86"/>
      <c r="L25" s="86"/>
      <c r="M25" s="86"/>
      <c r="N25" s="339"/>
      <c r="O25" s="320"/>
      <c r="P25" s="59"/>
      <c r="Q25" s="320"/>
    </row>
    <row r="26" spans="1:17" ht="33.75" x14ac:dyDescent="0.25">
      <c r="A26" s="11">
        <f>IF(Capa!$B$6&gt;=B26,1,0)</f>
        <v>0</v>
      </c>
      <c r="B26" s="9">
        <v>1</v>
      </c>
      <c r="C26" s="8" t="s">
        <v>24</v>
      </c>
      <c r="D26" s="328" t="s">
        <v>226</v>
      </c>
      <c r="E26" s="329" t="s">
        <v>266</v>
      </c>
      <c r="F26" s="86"/>
      <c r="G26" s="86"/>
      <c r="H26" s="86"/>
      <c r="I26" s="86"/>
      <c r="J26" s="86"/>
      <c r="K26" s="86"/>
      <c r="L26" s="86"/>
      <c r="M26" s="86"/>
      <c r="N26" s="339"/>
      <c r="O26" s="320"/>
      <c r="P26" s="59"/>
      <c r="Q26" s="320"/>
    </row>
    <row r="27" spans="1:17" ht="33.75" x14ac:dyDescent="0.25">
      <c r="A27" s="11">
        <f>IF(Capa!$B$6&gt;=B27,1,0)</f>
        <v>0</v>
      </c>
      <c r="B27" s="9">
        <v>3</v>
      </c>
      <c r="C27" s="8" t="s">
        <v>24</v>
      </c>
      <c r="D27" s="328" t="s">
        <v>268</v>
      </c>
      <c r="E27" s="329" t="s">
        <v>267</v>
      </c>
      <c r="F27" s="86"/>
      <c r="G27" s="86"/>
      <c r="H27" s="86"/>
      <c r="I27" s="86"/>
      <c r="J27" s="86"/>
      <c r="K27" s="86"/>
      <c r="L27" s="86"/>
      <c r="M27" s="86"/>
      <c r="N27" s="339"/>
      <c r="O27" s="320"/>
      <c r="P27" s="59"/>
      <c r="Q27" s="320"/>
    </row>
    <row r="28" spans="1:17" ht="38.25" x14ac:dyDescent="0.25">
      <c r="A28" s="11">
        <f>IF(Capa!$B$6&gt;=B28,1,0)</f>
        <v>0</v>
      </c>
      <c r="B28" s="9">
        <v>2</v>
      </c>
      <c r="C28" s="8" t="s">
        <v>24</v>
      </c>
      <c r="D28" s="328" t="s">
        <v>227</v>
      </c>
      <c r="E28" s="329" t="s">
        <v>193</v>
      </c>
      <c r="F28" s="86"/>
      <c r="G28" s="86"/>
      <c r="H28" s="86"/>
      <c r="I28" s="86"/>
      <c r="J28" s="86"/>
      <c r="K28" s="86"/>
      <c r="L28" s="86"/>
      <c r="M28" s="86"/>
      <c r="N28" s="339"/>
      <c r="O28" s="320"/>
      <c r="P28" s="59"/>
      <c r="Q28" s="320"/>
    </row>
    <row r="29" spans="1:17" ht="33.75" x14ac:dyDescent="0.25">
      <c r="A29" s="11">
        <f>IF(Capa!$B$6&gt;=B29,1,0)</f>
        <v>1</v>
      </c>
      <c r="B29" s="9">
        <v>0</v>
      </c>
      <c r="C29" s="8" t="s">
        <v>24</v>
      </c>
      <c r="D29" s="328" t="s">
        <v>269</v>
      </c>
      <c r="E29" s="329" t="s">
        <v>270</v>
      </c>
      <c r="F29" s="86"/>
      <c r="G29" s="86"/>
      <c r="H29" s="86"/>
      <c r="I29" s="86"/>
      <c r="J29" s="86"/>
      <c r="K29" s="86"/>
      <c r="L29" s="86"/>
      <c r="M29" s="86"/>
      <c r="N29" s="339"/>
      <c r="O29" s="320"/>
      <c r="P29" s="59"/>
      <c r="Q29" s="320"/>
    </row>
    <row r="30" spans="1:17" ht="21" customHeight="1" x14ac:dyDescent="0.25">
      <c r="A30" s="11"/>
      <c r="B30" s="9" t="str">
        <f>IF(ISBLANK(C30),"",IF(ISERR(SEARCH(C30&amp;"\","&lt;B&gt;\&lt;1&gt;\&lt;2&gt;\&lt;3&gt;\")),IF(AND(NOT(ISBLANK(#REF!)),#REF!&lt;=3),#REF!,""),
IF(SEARCH(C30&amp;"\","&lt;B&gt;\&lt;1&gt;\&lt;2&gt;\&lt;3&gt;\")=1,0,IF(SEARCH(C30&amp;"\","&lt;B&gt;\&lt;1&gt;\&lt;2&gt;\&lt;3&gt;\")=5,1,IF(SEARCH(C30&amp;"\","&lt;B&gt;\&lt;1&gt;\&lt;2&gt;\&lt;3&gt;\")=9,2,IF(SEARCH(C30&amp;"\","&lt;B&gt;\&lt;1&gt;\&lt;2&gt;\&lt;3&gt;\")=13,3,""))))))</f>
        <v/>
      </c>
      <c r="C30" s="8"/>
      <c r="D30" s="4"/>
      <c r="E30" s="64"/>
      <c r="F30" s="65"/>
      <c r="G30" s="65"/>
      <c r="H30" s="65"/>
      <c r="I30" s="65"/>
      <c r="J30" s="65"/>
      <c r="K30" s="66"/>
      <c r="L30" s="65"/>
      <c r="M30" s="65"/>
      <c r="N30" s="65"/>
      <c r="O30" s="66"/>
      <c r="P30" s="152"/>
      <c r="Q30" s="66"/>
    </row>
    <row r="31" spans="1:17" s="42" customFormat="1" x14ac:dyDescent="0.25">
      <c r="A31" s="45"/>
      <c r="B31" s="46"/>
      <c r="C31" s="47"/>
      <c r="D31" s="48"/>
      <c r="E31" s="49"/>
      <c r="F31" s="67"/>
      <c r="G31" s="67"/>
      <c r="H31" s="67"/>
      <c r="I31" s="67"/>
      <c r="J31" s="67"/>
      <c r="L31" s="67"/>
      <c r="M31" s="67"/>
      <c r="N31" s="67"/>
      <c r="P31" s="68"/>
    </row>
    <row r="32" spans="1:17" s="42" customFormat="1" x14ac:dyDescent="0.25">
      <c r="A32" s="45"/>
      <c r="B32" s="46"/>
      <c r="C32" s="47"/>
      <c r="D32" s="48"/>
      <c r="E32" s="49"/>
      <c r="F32" s="67"/>
      <c r="G32" s="67"/>
      <c r="H32" s="67"/>
      <c r="I32" s="67"/>
      <c r="J32" s="67"/>
      <c r="L32" s="67"/>
      <c r="M32" s="67"/>
      <c r="N32" s="67"/>
      <c r="P32" s="68"/>
    </row>
    <row r="33" spans="1:16" s="42" customFormat="1" x14ac:dyDescent="0.25">
      <c r="A33" s="45"/>
      <c r="B33" s="46"/>
      <c r="C33" s="47"/>
      <c r="D33" s="48"/>
      <c r="E33" s="49"/>
      <c r="F33" s="67"/>
      <c r="G33" s="67"/>
      <c r="H33" s="67"/>
      <c r="I33" s="67"/>
      <c r="J33" s="67"/>
      <c r="L33" s="67"/>
      <c r="M33" s="67"/>
      <c r="N33" s="67"/>
      <c r="P33" s="68"/>
    </row>
    <row r="34" spans="1:16" s="42" customFormat="1" x14ac:dyDescent="0.25">
      <c r="A34" s="45"/>
      <c r="B34" s="46"/>
      <c r="C34" s="47"/>
      <c r="D34" s="48"/>
      <c r="E34" s="49"/>
      <c r="F34" s="67"/>
      <c r="G34" s="67"/>
      <c r="H34" s="67"/>
      <c r="I34" s="67"/>
      <c r="J34" s="67"/>
      <c r="L34" s="67"/>
      <c r="M34" s="67"/>
      <c r="N34" s="67"/>
      <c r="P34" s="68"/>
    </row>
    <row r="35" spans="1:16" s="42" customFormat="1" x14ac:dyDescent="0.25">
      <c r="A35" s="45"/>
      <c r="B35" s="46"/>
      <c r="C35" s="47"/>
      <c r="D35" s="48"/>
      <c r="E35" s="49"/>
      <c r="F35" s="67"/>
      <c r="G35" s="67"/>
      <c r="H35" s="67"/>
      <c r="I35" s="67"/>
      <c r="J35" s="67"/>
      <c r="L35" s="67"/>
      <c r="M35" s="67"/>
      <c r="N35" s="67"/>
      <c r="P35" s="68"/>
    </row>
    <row r="36" spans="1:16" s="42" customFormat="1" x14ac:dyDescent="0.25">
      <c r="A36" s="45"/>
      <c r="B36" s="46"/>
      <c r="C36" s="47"/>
      <c r="D36" s="48"/>
      <c r="E36" s="49"/>
      <c r="F36" s="67"/>
      <c r="G36" s="67"/>
      <c r="H36" s="67"/>
      <c r="I36" s="67"/>
      <c r="J36" s="67"/>
      <c r="L36" s="67"/>
      <c r="M36" s="67"/>
      <c r="N36" s="67"/>
      <c r="P36" s="68"/>
    </row>
    <row r="37" spans="1:16" s="42" customFormat="1" x14ac:dyDescent="0.25">
      <c r="A37" s="45"/>
      <c r="B37" s="46"/>
      <c r="C37" s="47"/>
      <c r="D37" s="48"/>
      <c r="E37" s="49"/>
      <c r="F37" s="67"/>
      <c r="G37" s="67"/>
      <c r="H37" s="67"/>
      <c r="I37" s="67"/>
      <c r="J37" s="67"/>
      <c r="L37" s="67"/>
      <c r="M37" s="67"/>
      <c r="N37" s="67"/>
      <c r="P37" s="68"/>
    </row>
    <row r="38" spans="1:16" s="42" customFormat="1" x14ac:dyDescent="0.25">
      <c r="A38" s="45"/>
      <c r="B38" s="46"/>
      <c r="C38" s="47"/>
      <c r="D38" s="48"/>
      <c r="E38" s="49"/>
      <c r="F38" s="67"/>
      <c r="G38" s="67"/>
      <c r="H38" s="67"/>
      <c r="I38" s="67"/>
      <c r="J38" s="67"/>
      <c r="L38" s="67"/>
      <c r="M38" s="67"/>
      <c r="N38" s="67"/>
      <c r="P38" s="68"/>
    </row>
    <row r="39" spans="1:16" s="42" customFormat="1" x14ac:dyDescent="0.25">
      <c r="A39" s="45"/>
      <c r="B39" s="46"/>
      <c r="C39" s="47"/>
      <c r="D39" s="48"/>
      <c r="E39" s="49"/>
      <c r="F39" s="67"/>
      <c r="G39" s="67"/>
      <c r="H39" s="67"/>
      <c r="I39" s="67"/>
      <c r="J39" s="67"/>
      <c r="L39" s="67"/>
      <c r="M39" s="67"/>
      <c r="N39" s="67"/>
      <c r="P39" s="68"/>
    </row>
    <row r="40" spans="1:16" s="42" customFormat="1" x14ac:dyDescent="0.25">
      <c r="A40" s="45"/>
      <c r="B40" s="46"/>
      <c r="C40" s="47"/>
      <c r="D40" s="48"/>
      <c r="E40" s="49"/>
      <c r="F40" s="67"/>
      <c r="G40" s="67"/>
      <c r="H40" s="67"/>
      <c r="I40" s="67"/>
      <c r="J40" s="67"/>
      <c r="L40" s="67"/>
      <c r="M40" s="67"/>
      <c r="N40" s="67"/>
      <c r="P40" s="68"/>
    </row>
    <row r="41" spans="1:16" s="42" customFormat="1" x14ac:dyDescent="0.25">
      <c r="A41" s="45"/>
      <c r="B41" s="46"/>
      <c r="C41" s="47"/>
      <c r="D41" s="48"/>
      <c r="E41" s="49"/>
      <c r="F41" s="67"/>
      <c r="G41" s="67"/>
      <c r="H41" s="67"/>
      <c r="I41" s="67"/>
      <c r="J41" s="67"/>
      <c r="L41" s="67"/>
      <c r="M41" s="67"/>
      <c r="N41" s="67"/>
      <c r="P41" s="68"/>
    </row>
    <row r="42" spans="1:16" s="42" customFormat="1" x14ac:dyDescent="0.25">
      <c r="A42" s="45"/>
      <c r="B42" s="46"/>
      <c r="C42" s="47"/>
      <c r="D42" s="48"/>
      <c r="E42" s="49"/>
      <c r="F42" s="67"/>
      <c r="G42" s="67"/>
      <c r="H42" s="67"/>
      <c r="I42" s="67"/>
      <c r="J42" s="67"/>
      <c r="L42" s="67"/>
      <c r="M42" s="67"/>
      <c r="N42" s="67"/>
      <c r="P42" s="68"/>
    </row>
    <row r="43" spans="1:16" s="42" customFormat="1" x14ac:dyDescent="0.25">
      <c r="A43" s="45"/>
      <c r="B43" s="46"/>
      <c r="C43" s="47"/>
      <c r="D43" s="48"/>
      <c r="E43" s="49"/>
      <c r="F43" s="67"/>
      <c r="G43" s="67"/>
      <c r="H43" s="67"/>
      <c r="I43" s="67"/>
      <c r="J43" s="67"/>
      <c r="L43" s="67"/>
      <c r="M43" s="67"/>
      <c r="N43" s="67"/>
      <c r="P43" s="68"/>
    </row>
    <row r="44" spans="1:16" s="42" customFormat="1" x14ac:dyDescent="0.25">
      <c r="A44" s="45"/>
      <c r="B44" s="46"/>
      <c r="C44" s="47"/>
      <c r="D44" s="48"/>
      <c r="E44" s="49"/>
      <c r="F44" s="67"/>
      <c r="G44" s="67"/>
      <c r="H44" s="67"/>
      <c r="I44" s="67"/>
      <c r="J44" s="67"/>
      <c r="L44" s="67"/>
      <c r="M44" s="67"/>
      <c r="N44" s="67"/>
      <c r="P44" s="68"/>
    </row>
    <row r="45" spans="1:16" s="42" customFormat="1" x14ac:dyDescent="0.25">
      <c r="A45" s="45"/>
      <c r="B45" s="46"/>
      <c r="C45" s="47"/>
      <c r="D45" s="48"/>
      <c r="E45" s="49"/>
      <c r="F45" s="67"/>
      <c r="G45" s="67"/>
      <c r="H45" s="67"/>
      <c r="I45" s="67"/>
      <c r="J45" s="67"/>
      <c r="L45" s="67"/>
      <c r="M45" s="67"/>
      <c r="N45" s="67"/>
      <c r="P45" s="68"/>
    </row>
    <row r="46" spans="1:16" s="42" customFormat="1" x14ac:dyDescent="0.25">
      <c r="A46" s="45"/>
      <c r="B46" s="46"/>
      <c r="C46" s="47"/>
      <c r="D46" s="48"/>
      <c r="E46" s="49"/>
      <c r="F46" s="67"/>
      <c r="G46" s="67"/>
      <c r="H46" s="67"/>
      <c r="I46" s="67"/>
      <c r="J46" s="67"/>
      <c r="L46" s="67"/>
      <c r="M46" s="67"/>
      <c r="N46" s="67"/>
      <c r="P46" s="68"/>
    </row>
    <row r="47" spans="1:16" s="42" customFormat="1" x14ac:dyDescent="0.25">
      <c r="A47" s="45"/>
      <c r="B47" s="46"/>
      <c r="C47" s="47"/>
      <c r="D47" s="48"/>
      <c r="E47" s="49"/>
      <c r="F47" s="67"/>
      <c r="G47" s="67"/>
      <c r="H47" s="67"/>
      <c r="I47" s="67"/>
      <c r="J47" s="67"/>
      <c r="L47" s="67"/>
      <c r="M47" s="67"/>
      <c r="N47" s="67"/>
      <c r="P47" s="68"/>
    </row>
    <row r="48" spans="1:16" s="42" customFormat="1" x14ac:dyDescent="0.25">
      <c r="A48" s="45"/>
      <c r="B48" s="46"/>
      <c r="C48" s="47"/>
      <c r="D48" s="48"/>
      <c r="E48" s="49"/>
      <c r="F48" s="67"/>
      <c r="G48" s="67"/>
      <c r="H48" s="67"/>
      <c r="I48" s="67"/>
      <c r="J48" s="67"/>
      <c r="L48" s="67"/>
      <c r="M48" s="67"/>
      <c r="N48" s="67"/>
      <c r="P48" s="68"/>
    </row>
    <row r="49" spans="1:16" s="42" customFormat="1" x14ac:dyDescent="0.25">
      <c r="A49" s="45"/>
      <c r="B49" s="46"/>
      <c r="C49" s="47"/>
      <c r="D49" s="48"/>
      <c r="E49" s="49"/>
      <c r="F49" s="67"/>
      <c r="G49" s="67"/>
      <c r="H49" s="67"/>
      <c r="I49" s="67"/>
      <c r="J49" s="67"/>
      <c r="L49" s="67"/>
      <c r="M49" s="67"/>
      <c r="N49" s="67"/>
      <c r="P49" s="68"/>
    </row>
    <row r="50" spans="1:16" s="42" customFormat="1" x14ac:dyDescent="0.25">
      <c r="A50" s="45"/>
      <c r="B50" s="46"/>
      <c r="C50" s="47"/>
      <c r="D50" s="48"/>
      <c r="E50" s="49"/>
      <c r="F50" s="67"/>
      <c r="G50" s="67"/>
      <c r="H50" s="67"/>
      <c r="I50" s="67"/>
      <c r="J50" s="67"/>
      <c r="L50" s="67"/>
      <c r="M50" s="67"/>
      <c r="N50" s="67"/>
      <c r="P50" s="68"/>
    </row>
    <row r="51" spans="1:16" s="42" customFormat="1" x14ac:dyDescent="0.25">
      <c r="A51" s="45"/>
      <c r="B51" s="46"/>
      <c r="C51" s="47"/>
      <c r="D51" s="48"/>
      <c r="E51" s="49"/>
      <c r="F51" s="67"/>
      <c r="G51" s="67"/>
      <c r="H51" s="67"/>
      <c r="I51" s="67"/>
      <c r="J51" s="67"/>
      <c r="L51" s="67"/>
      <c r="M51" s="67"/>
      <c r="N51" s="67"/>
      <c r="P51" s="68"/>
    </row>
    <row r="52" spans="1:16" s="42" customFormat="1" x14ac:dyDescent="0.25">
      <c r="A52" s="45"/>
      <c r="B52" s="46"/>
      <c r="C52" s="47"/>
      <c r="D52" s="48"/>
      <c r="E52" s="49"/>
      <c r="F52" s="67"/>
      <c r="G52" s="67"/>
      <c r="H52" s="67"/>
      <c r="I52" s="67"/>
      <c r="J52" s="67"/>
      <c r="L52" s="67"/>
      <c r="M52" s="67"/>
      <c r="N52" s="67"/>
      <c r="P52" s="68"/>
    </row>
    <row r="53" spans="1:16" s="42" customFormat="1" x14ac:dyDescent="0.25">
      <c r="A53" s="45"/>
      <c r="B53" s="46"/>
      <c r="C53" s="47"/>
      <c r="D53" s="48"/>
      <c r="E53" s="49"/>
      <c r="F53" s="67"/>
      <c r="G53" s="67"/>
      <c r="H53" s="67"/>
      <c r="I53" s="67"/>
      <c r="J53" s="67"/>
      <c r="L53" s="67"/>
      <c r="M53" s="67"/>
      <c r="N53" s="67"/>
      <c r="P53" s="68"/>
    </row>
    <row r="54" spans="1:16" s="42" customFormat="1" x14ac:dyDescent="0.25">
      <c r="A54" s="45"/>
      <c r="B54" s="46"/>
      <c r="C54" s="47"/>
      <c r="D54" s="48"/>
      <c r="E54" s="49"/>
      <c r="F54" s="67"/>
      <c r="G54" s="67"/>
      <c r="H54" s="67"/>
      <c r="I54" s="67"/>
      <c r="J54" s="67"/>
      <c r="L54" s="67"/>
      <c r="M54" s="67"/>
      <c r="N54" s="67"/>
      <c r="P54" s="68"/>
    </row>
    <row r="55" spans="1:16" s="42" customFormat="1" x14ac:dyDescent="0.25">
      <c r="A55" s="45"/>
      <c r="B55" s="46"/>
      <c r="C55" s="47"/>
      <c r="D55" s="48"/>
      <c r="E55" s="49"/>
      <c r="F55" s="67"/>
      <c r="G55" s="67"/>
      <c r="H55" s="67"/>
      <c r="I55" s="67"/>
      <c r="J55" s="67"/>
      <c r="L55" s="67"/>
      <c r="M55" s="67"/>
      <c r="N55" s="67"/>
      <c r="P55" s="68"/>
    </row>
    <row r="56" spans="1:16" s="42" customFormat="1" x14ac:dyDescent="0.25">
      <c r="A56" s="45"/>
      <c r="B56" s="46"/>
      <c r="C56" s="47"/>
      <c r="D56" s="48"/>
      <c r="E56" s="49"/>
      <c r="F56" s="67"/>
      <c r="G56" s="67"/>
      <c r="H56" s="67"/>
      <c r="I56" s="67"/>
      <c r="J56" s="67"/>
      <c r="L56" s="67"/>
      <c r="M56" s="67"/>
      <c r="N56" s="67"/>
      <c r="P56" s="68"/>
    </row>
    <row r="57" spans="1:16" s="42" customFormat="1" x14ac:dyDescent="0.25">
      <c r="A57" s="45"/>
      <c r="B57" s="46"/>
      <c r="C57" s="47"/>
      <c r="D57" s="48"/>
      <c r="E57" s="49"/>
      <c r="F57" s="67"/>
      <c r="G57" s="67"/>
      <c r="H57" s="67"/>
      <c r="I57" s="67"/>
      <c r="J57" s="67"/>
      <c r="L57" s="67"/>
      <c r="M57" s="67"/>
      <c r="N57" s="67"/>
      <c r="P57" s="68"/>
    </row>
    <row r="58" spans="1:16" s="42" customFormat="1" x14ac:dyDescent="0.25">
      <c r="A58" s="45"/>
      <c r="B58" s="46"/>
      <c r="C58" s="47"/>
      <c r="D58" s="48"/>
      <c r="E58" s="49"/>
      <c r="F58" s="67"/>
      <c r="G58" s="67"/>
      <c r="H58" s="67"/>
      <c r="I58" s="67"/>
      <c r="J58" s="67"/>
      <c r="L58" s="67"/>
      <c r="M58" s="67"/>
      <c r="N58" s="67"/>
      <c r="P58" s="68"/>
    </row>
    <row r="59" spans="1:16" s="42" customFormat="1" x14ac:dyDescent="0.25">
      <c r="A59" s="45"/>
      <c r="B59" s="46"/>
      <c r="C59" s="47"/>
      <c r="D59" s="48"/>
      <c r="E59" s="49"/>
      <c r="F59" s="67"/>
      <c r="G59" s="67"/>
      <c r="H59" s="67"/>
      <c r="I59" s="67"/>
      <c r="J59" s="67"/>
      <c r="L59" s="67"/>
      <c r="M59" s="67"/>
      <c r="N59" s="67"/>
      <c r="P59" s="68"/>
    </row>
    <row r="60" spans="1:16" s="42" customFormat="1" x14ac:dyDescent="0.25">
      <c r="A60" s="45"/>
      <c r="B60" s="46"/>
      <c r="C60" s="47"/>
      <c r="D60" s="48"/>
      <c r="E60" s="49"/>
      <c r="F60" s="67"/>
      <c r="G60" s="67"/>
      <c r="H60" s="67"/>
      <c r="I60" s="67"/>
      <c r="J60" s="67"/>
      <c r="L60" s="67"/>
      <c r="M60" s="67"/>
      <c r="N60" s="67"/>
      <c r="P60" s="68"/>
    </row>
    <row r="61" spans="1:16" s="42" customFormat="1" x14ac:dyDescent="0.25">
      <c r="A61" s="45"/>
      <c r="B61" s="46"/>
      <c r="C61" s="47"/>
      <c r="D61" s="48"/>
      <c r="E61" s="49"/>
      <c r="F61" s="67"/>
      <c r="G61" s="67"/>
      <c r="H61" s="67"/>
      <c r="I61" s="67"/>
      <c r="J61" s="67"/>
      <c r="L61" s="67"/>
      <c r="M61" s="67"/>
      <c r="N61" s="67"/>
      <c r="P61" s="68"/>
    </row>
    <row r="62" spans="1:16" s="42" customFormat="1" x14ac:dyDescent="0.25">
      <c r="A62" s="45"/>
      <c r="B62" s="46"/>
      <c r="C62" s="47"/>
      <c r="D62" s="48"/>
      <c r="E62" s="49"/>
      <c r="F62" s="67"/>
      <c r="G62" s="67"/>
      <c r="H62" s="67"/>
      <c r="I62" s="67"/>
      <c r="J62" s="67"/>
      <c r="L62" s="67"/>
      <c r="M62" s="67"/>
      <c r="N62" s="67"/>
      <c r="P62" s="68"/>
    </row>
    <row r="63" spans="1:16" s="42" customFormat="1" x14ac:dyDescent="0.25">
      <c r="A63" s="45"/>
      <c r="B63" s="46"/>
      <c r="C63" s="47"/>
      <c r="D63" s="48"/>
      <c r="E63" s="49"/>
      <c r="F63" s="67"/>
      <c r="G63" s="67"/>
      <c r="H63" s="67"/>
      <c r="I63" s="67"/>
      <c r="J63" s="67"/>
      <c r="L63" s="67"/>
      <c r="M63" s="67"/>
      <c r="N63" s="67"/>
      <c r="P63" s="68"/>
    </row>
    <row r="64" spans="1:16" s="42" customFormat="1" x14ac:dyDescent="0.25">
      <c r="A64" s="45"/>
      <c r="B64" s="46"/>
      <c r="C64" s="47"/>
      <c r="D64" s="48"/>
      <c r="E64" s="49"/>
      <c r="F64" s="67"/>
      <c r="G64" s="67"/>
      <c r="H64" s="67"/>
      <c r="I64" s="67"/>
      <c r="J64" s="67"/>
      <c r="L64" s="67"/>
      <c r="M64" s="67"/>
      <c r="N64" s="67"/>
      <c r="P64" s="68"/>
    </row>
    <row r="65" spans="1:16" s="42" customFormat="1" x14ac:dyDescent="0.25">
      <c r="A65" s="45"/>
      <c r="B65" s="46"/>
      <c r="C65" s="47"/>
      <c r="D65" s="48"/>
      <c r="E65" s="49"/>
      <c r="F65" s="67"/>
      <c r="G65" s="67"/>
      <c r="H65" s="67"/>
      <c r="I65" s="67"/>
      <c r="J65" s="67"/>
      <c r="L65" s="67"/>
      <c r="M65" s="67"/>
      <c r="N65" s="67"/>
      <c r="P65" s="68"/>
    </row>
    <row r="66" spans="1:16" s="42" customFormat="1" x14ac:dyDescent="0.25">
      <c r="A66" s="45"/>
      <c r="B66" s="46"/>
      <c r="C66" s="47"/>
      <c r="D66" s="48"/>
      <c r="E66" s="49"/>
      <c r="F66" s="67"/>
      <c r="G66" s="67"/>
      <c r="H66" s="67"/>
      <c r="I66" s="67"/>
      <c r="J66" s="67"/>
      <c r="L66" s="67"/>
      <c r="M66" s="67"/>
      <c r="N66" s="67"/>
      <c r="P66" s="68"/>
    </row>
    <row r="67" spans="1:16" s="42" customFormat="1" x14ac:dyDescent="0.25">
      <c r="A67" s="45"/>
      <c r="B67" s="46"/>
      <c r="C67" s="47"/>
      <c r="D67" s="48"/>
      <c r="E67" s="49"/>
      <c r="F67" s="67"/>
      <c r="G67" s="67"/>
      <c r="H67" s="67"/>
      <c r="I67" s="67"/>
      <c r="J67" s="67"/>
      <c r="L67" s="67"/>
      <c r="M67" s="67"/>
      <c r="N67" s="67"/>
      <c r="P67" s="68"/>
    </row>
    <row r="68" spans="1:16" s="42" customFormat="1" x14ac:dyDescent="0.25">
      <c r="A68" s="45"/>
      <c r="B68" s="46"/>
      <c r="C68" s="47"/>
      <c r="D68" s="48"/>
      <c r="E68" s="49"/>
      <c r="F68" s="67"/>
      <c r="G68" s="67"/>
      <c r="H68" s="67"/>
      <c r="I68" s="67"/>
      <c r="J68" s="67"/>
      <c r="L68" s="67"/>
      <c r="M68" s="67"/>
      <c r="N68" s="67"/>
      <c r="P68" s="68"/>
    </row>
    <row r="69" spans="1:16" s="42" customFormat="1" x14ac:dyDescent="0.25">
      <c r="A69" s="45"/>
      <c r="B69" s="46"/>
      <c r="C69" s="47"/>
      <c r="D69" s="48"/>
      <c r="E69" s="49"/>
      <c r="F69" s="67"/>
      <c r="G69" s="67"/>
      <c r="H69" s="67"/>
      <c r="I69" s="67"/>
      <c r="J69" s="67"/>
      <c r="L69" s="67"/>
      <c r="M69" s="67"/>
      <c r="N69" s="67"/>
      <c r="P69" s="68"/>
    </row>
    <row r="70" spans="1:16" s="42" customFormat="1" x14ac:dyDescent="0.25">
      <c r="A70" s="45"/>
      <c r="B70" s="46"/>
      <c r="C70" s="47"/>
      <c r="D70" s="48"/>
      <c r="E70" s="49"/>
      <c r="F70" s="67"/>
      <c r="G70" s="67"/>
      <c r="H70" s="67"/>
      <c r="I70" s="67"/>
      <c r="J70" s="67"/>
      <c r="L70" s="67"/>
      <c r="M70" s="67"/>
      <c r="N70" s="67"/>
      <c r="P70" s="68"/>
    </row>
    <row r="71" spans="1:16" s="42" customFormat="1" x14ac:dyDescent="0.25">
      <c r="A71" s="45"/>
      <c r="B71" s="46"/>
      <c r="C71" s="47"/>
      <c r="D71" s="48"/>
      <c r="E71" s="49"/>
      <c r="F71" s="67"/>
      <c r="G71" s="67"/>
      <c r="H71" s="67"/>
      <c r="I71" s="67"/>
      <c r="J71" s="67"/>
      <c r="L71" s="67"/>
      <c r="M71" s="67"/>
      <c r="N71" s="67"/>
      <c r="P71" s="68"/>
    </row>
    <row r="72" spans="1:16" s="42" customFormat="1" x14ac:dyDescent="0.25">
      <c r="A72" s="45"/>
      <c r="B72" s="46"/>
      <c r="C72" s="47"/>
      <c r="D72" s="48"/>
      <c r="E72" s="49"/>
      <c r="F72" s="67"/>
      <c r="G72" s="67"/>
      <c r="H72" s="67"/>
      <c r="I72" s="67"/>
      <c r="J72" s="67"/>
      <c r="L72" s="67"/>
      <c r="M72" s="67"/>
      <c r="N72" s="67"/>
      <c r="P72" s="68"/>
    </row>
    <row r="73" spans="1:16" s="42" customFormat="1" x14ac:dyDescent="0.25">
      <c r="A73" s="45"/>
      <c r="B73" s="46"/>
      <c r="C73" s="47"/>
      <c r="D73" s="48"/>
      <c r="E73" s="49"/>
      <c r="F73" s="67"/>
      <c r="G73" s="67"/>
      <c r="H73" s="67"/>
      <c r="I73" s="67"/>
      <c r="J73" s="67"/>
      <c r="L73" s="67"/>
      <c r="M73" s="67"/>
      <c r="N73" s="67"/>
      <c r="P73" s="68"/>
    </row>
    <row r="74" spans="1:16" s="42" customFormat="1" x14ac:dyDescent="0.25">
      <c r="A74" s="45"/>
      <c r="B74" s="46"/>
      <c r="C74" s="47"/>
      <c r="D74" s="48"/>
      <c r="E74" s="49"/>
      <c r="F74" s="67"/>
      <c r="G74" s="67"/>
      <c r="H74" s="67"/>
      <c r="I74" s="67"/>
      <c r="J74" s="67"/>
      <c r="L74" s="67"/>
      <c r="M74" s="67"/>
      <c r="N74" s="67"/>
      <c r="P74" s="68"/>
    </row>
    <row r="75" spans="1:16" s="42" customFormat="1" x14ac:dyDescent="0.25">
      <c r="A75" s="45"/>
      <c r="B75" s="46"/>
      <c r="C75" s="47"/>
      <c r="D75" s="48"/>
      <c r="E75" s="49"/>
      <c r="F75" s="67"/>
      <c r="G75" s="67"/>
      <c r="H75" s="67"/>
      <c r="I75" s="67"/>
      <c r="J75" s="67"/>
      <c r="L75" s="67"/>
      <c r="M75" s="67"/>
      <c r="N75" s="67"/>
      <c r="P75" s="68"/>
    </row>
    <row r="76" spans="1:16" s="42" customFormat="1" x14ac:dyDescent="0.25">
      <c r="A76" s="45"/>
      <c r="B76" s="46"/>
      <c r="C76" s="47"/>
      <c r="D76" s="48"/>
      <c r="E76" s="49"/>
      <c r="F76" s="67"/>
      <c r="G76" s="67"/>
      <c r="H76" s="67"/>
      <c r="I76" s="67"/>
      <c r="J76" s="67"/>
      <c r="L76" s="67"/>
      <c r="M76" s="67"/>
      <c r="N76" s="67"/>
      <c r="P76" s="68"/>
    </row>
    <row r="77" spans="1:16" s="42" customFormat="1" x14ac:dyDescent="0.25">
      <c r="A77" s="45"/>
      <c r="B77" s="46"/>
      <c r="C77" s="47"/>
      <c r="D77" s="48"/>
      <c r="E77" s="49"/>
      <c r="F77" s="67"/>
      <c r="G77" s="67"/>
      <c r="H77" s="67"/>
      <c r="I77" s="67"/>
      <c r="J77" s="67"/>
      <c r="L77" s="67"/>
      <c r="M77" s="67"/>
      <c r="N77" s="67"/>
      <c r="P77" s="68"/>
    </row>
    <row r="78" spans="1:16" s="42" customFormat="1" x14ac:dyDescent="0.25">
      <c r="A78" s="45"/>
      <c r="B78" s="46"/>
      <c r="C78" s="47"/>
      <c r="D78" s="48"/>
      <c r="E78" s="49"/>
      <c r="F78" s="67"/>
      <c r="G78" s="67"/>
      <c r="H78" s="67"/>
      <c r="I78" s="67"/>
      <c r="J78" s="67"/>
      <c r="L78" s="67"/>
      <c r="M78" s="67"/>
      <c r="N78" s="67"/>
      <c r="P78" s="68"/>
    </row>
    <row r="79" spans="1:16" s="42" customFormat="1" x14ac:dyDescent="0.25">
      <c r="A79" s="45"/>
      <c r="B79" s="46"/>
      <c r="C79" s="47"/>
      <c r="D79" s="48"/>
      <c r="E79" s="49"/>
      <c r="F79" s="67"/>
      <c r="G79" s="67"/>
      <c r="H79" s="67"/>
      <c r="I79" s="67"/>
      <c r="J79" s="67"/>
      <c r="L79" s="67"/>
      <c r="M79" s="67"/>
      <c r="N79" s="67"/>
      <c r="P79" s="68"/>
    </row>
    <row r="80" spans="1:16" s="42" customFormat="1" x14ac:dyDescent="0.25">
      <c r="A80" s="45"/>
      <c r="B80" s="46"/>
      <c r="C80" s="47"/>
      <c r="D80" s="48"/>
      <c r="E80" s="49"/>
      <c r="F80" s="67"/>
      <c r="G80" s="67"/>
      <c r="H80" s="67"/>
      <c r="I80" s="67"/>
      <c r="J80" s="67"/>
      <c r="L80" s="67"/>
      <c r="M80" s="67"/>
      <c r="N80" s="67"/>
      <c r="P80" s="68"/>
    </row>
    <row r="81" spans="1:16" s="42" customFormat="1" x14ac:dyDescent="0.25">
      <c r="A81" s="45"/>
      <c r="B81" s="46"/>
      <c r="C81" s="47"/>
      <c r="D81" s="48"/>
      <c r="E81" s="49"/>
      <c r="F81" s="67"/>
      <c r="G81" s="67"/>
      <c r="H81" s="67"/>
      <c r="I81" s="67"/>
      <c r="J81" s="67"/>
      <c r="L81" s="67"/>
      <c r="M81" s="67"/>
      <c r="N81" s="67"/>
      <c r="P81" s="68"/>
    </row>
    <row r="82" spans="1:16" s="42" customFormat="1" x14ac:dyDescent="0.25">
      <c r="A82" s="45"/>
      <c r="B82" s="46"/>
      <c r="C82" s="47"/>
      <c r="D82" s="48"/>
      <c r="E82" s="49"/>
      <c r="F82" s="67"/>
      <c r="G82" s="67"/>
      <c r="H82" s="67"/>
      <c r="I82" s="67"/>
      <c r="J82" s="67"/>
      <c r="L82" s="67"/>
      <c r="M82" s="67"/>
      <c r="N82" s="67"/>
      <c r="P82" s="68"/>
    </row>
    <row r="83" spans="1:16" s="42" customFormat="1" x14ac:dyDescent="0.25">
      <c r="A83" s="45"/>
      <c r="B83" s="46"/>
      <c r="C83" s="47"/>
      <c r="D83" s="48"/>
      <c r="E83" s="49"/>
      <c r="F83" s="67"/>
      <c r="G83" s="67"/>
      <c r="H83" s="67"/>
      <c r="I83" s="67"/>
      <c r="J83" s="67"/>
      <c r="L83" s="67"/>
      <c r="M83" s="67"/>
      <c r="N83" s="67"/>
      <c r="P83" s="68"/>
    </row>
  </sheetData>
  <sheetProtection algorithmName="SHA-512" hashValue="xbOo6bdv7lk4yshk8gzWM0kBzpgQHZPcfQReeO2s5rwqtVxBYN/3XOfFithCbfZYEnyZaAls3wmoohh5GtGjig==" saltValue="Vb7SKN3nDsvXPGap6cevIg==" spinCount="100000" sheet="1" formatCells="0" formatColumns="0" formatRows="0"/>
  <mergeCells count="5">
    <mergeCell ref="F3:M3"/>
    <mergeCell ref="F12:M12"/>
    <mergeCell ref="F21:M21"/>
    <mergeCell ref="F1:M1"/>
    <mergeCell ref="F6:M6"/>
  </mergeCells>
  <conditionalFormatting sqref="D3">
    <cfRule type="dataBar" priority="1318">
      <dataBar>
        <cfvo type="num" val="0.1"/>
        <cfvo type="num" val="1"/>
        <color theme="9" tint="0.39997558519241921"/>
      </dataBar>
      <extLst>
        <ext xmlns:x14="http://schemas.microsoft.com/office/spreadsheetml/2009/9/main" uri="{B025F937-C7B1-47D3-B67F-A62EFF666E3E}">
          <x14:id>{EA30B70C-78C4-4BE5-A851-A97B1A6D2DAC}</x14:id>
        </ext>
      </extLst>
    </cfRule>
  </conditionalFormatting>
  <conditionalFormatting sqref="D7">
    <cfRule type="dataBar" priority="13">
      <dataBar>
        <cfvo type="num" val="0.1"/>
        <cfvo type="num" val="1"/>
        <color theme="9" tint="0.39997558519241921"/>
      </dataBar>
      <extLst>
        <ext xmlns:x14="http://schemas.microsoft.com/office/spreadsheetml/2009/9/main" uri="{B025F937-C7B1-47D3-B67F-A62EFF666E3E}">
          <x14:id>{97E031E8-A28B-4690-BA71-560126D2CBD6}</x14:id>
        </ext>
      </extLst>
    </cfRule>
  </conditionalFormatting>
  <conditionalFormatting sqref="D8:D10 D23:D29">
    <cfRule type="expression" dxfId="47" priority="9">
      <formula>AND(A8&lt;&gt;1,ISNUMBER(B8),OR(ISNUMBER(C8),C8="PG"))</formula>
    </cfRule>
  </conditionalFormatting>
  <conditionalFormatting sqref="D13">
    <cfRule type="dataBar" priority="12">
      <dataBar>
        <cfvo type="num" val="0.1"/>
        <cfvo type="num" val="1"/>
        <color theme="9" tint="0.39997558519241921"/>
      </dataBar>
      <extLst>
        <ext xmlns:x14="http://schemas.microsoft.com/office/spreadsheetml/2009/9/main" uri="{B025F937-C7B1-47D3-B67F-A62EFF666E3E}">
          <x14:id>{E48461CF-28F8-414F-BF19-4E2A2E857D18}</x14:id>
        </ext>
      </extLst>
    </cfRule>
  </conditionalFormatting>
  <conditionalFormatting sqref="D14:D19">
    <cfRule type="expression" dxfId="46" priority="8">
      <formula>AND(A14&lt;&gt;1,ISNUMBER(B14),OR(ISNUMBER(C14),C14="PG"))</formula>
    </cfRule>
  </conditionalFormatting>
  <conditionalFormatting sqref="D22">
    <cfRule type="dataBar" priority="11">
      <dataBar>
        <cfvo type="num" val="0.1"/>
        <cfvo type="num" val="1"/>
        <color theme="9" tint="0.39997558519241921"/>
      </dataBar>
      <extLst>
        <ext xmlns:x14="http://schemas.microsoft.com/office/spreadsheetml/2009/9/main" uri="{B025F937-C7B1-47D3-B67F-A62EFF666E3E}">
          <x14:id>{7BDF757F-4434-4DCE-BE0E-290988224E90}</x14:id>
        </ext>
      </extLst>
    </cfRule>
  </conditionalFormatting>
  <dataValidations count="2">
    <dataValidation type="list" allowBlank="1" showInputMessage="1" showErrorMessage="1" error="Opção inválida!" sqref="J14:L19 F14:H19 F23:H29 J23:L29 J8:L11 F8:H11" xr:uid="{13F5C539-96BE-49E9-9BC5-58A619E34D99}">
      <formula1>"0,1,2,3,4"</formula1>
    </dataValidation>
    <dataValidation type="list" allowBlank="1" showErrorMessage="1" error="Opção inválida! Ou 0 ou 1." sqref="I14:I19 M14:N19 I23:I29 M23:N29 M9:M11 I8:I11 M8:N8 N9:N10" xr:uid="{142BBA44-D89F-4A66-854B-DF76084EAA85}">
      <formula1>"0,1"</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EA30B70C-78C4-4BE5-A851-A97B1A6D2DAC}">
            <x14:dataBar minLength="0" maxLength="100" gradient="0">
              <x14:cfvo type="num">
                <xm:f>0.1</xm:f>
              </x14:cfvo>
              <x14:cfvo type="num">
                <xm:f>1</xm:f>
              </x14:cfvo>
              <x14:negativeFillColor rgb="FFFF0000"/>
              <x14:axisColor rgb="FF000000"/>
            </x14:dataBar>
          </x14:cfRule>
          <xm:sqref>D3</xm:sqref>
        </x14:conditionalFormatting>
        <x14:conditionalFormatting xmlns:xm="http://schemas.microsoft.com/office/excel/2006/main">
          <x14:cfRule type="dataBar" id="{97E031E8-A28B-4690-BA71-560126D2CBD6}">
            <x14:dataBar minLength="0" maxLength="100" gradient="0">
              <x14:cfvo type="num">
                <xm:f>0.1</xm:f>
              </x14:cfvo>
              <x14:cfvo type="num">
                <xm:f>1</xm:f>
              </x14:cfvo>
              <x14:negativeFillColor rgb="FFFF0000"/>
              <x14:axisColor rgb="FF000000"/>
            </x14:dataBar>
          </x14:cfRule>
          <xm:sqref>D7</xm:sqref>
        </x14:conditionalFormatting>
        <x14:conditionalFormatting xmlns:xm="http://schemas.microsoft.com/office/excel/2006/main">
          <x14:cfRule type="dataBar" id="{E48461CF-28F8-414F-BF19-4E2A2E857D18}">
            <x14:dataBar minLength="0" maxLength="100" gradient="0">
              <x14:cfvo type="num">
                <xm:f>0.1</xm:f>
              </x14:cfvo>
              <x14:cfvo type="num">
                <xm:f>1</xm:f>
              </x14:cfvo>
              <x14:negativeFillColor rgb="FFFF0000"/>
              <x14:axisColor rgb="FF000000"/>
            </x14:dataBar>
          </x14:cfRule>
          <xm:sqref>D13</xm:sqref>
        </x14:conditionalFormatting>
        <x14:conditionalFormatting xmlns:xm="http://schemas.microsoft.com/office/excel/2006/main">
          <x14:cfRule type="dataBar" id="{7BDF757F-4434-4DCE-BE0E-290988224E90}">
            <x14:dataBar minLength="0" maxLength="100" gradient="0">
              <x14:cfvo type="num">
                <xm:f>0.1</xm:f>
              </x14:cfvo>
              <x14:cfvo type="num">
                <xm:f>1</xm:f>
              </x14:cfvo>
              <x14:negativeFillColor rgb="FFFF0000"/>
              <x14:axisColor rgb="FF000000"/>
            </x14:dataBar>
          </x14:cfRule>
          <xm:sqref>D22</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ilha3"/>
  <dimension ref="A1:Z174"/>
  <sheetViews>
    <sheetView zoomScale="115" zoomScaleNormal="115" workbookViewId="0">
      <selection activeCell="F8" sqref="F8"/>
    </sheetView>
  </sheetViews>
  <sheetFormatPr defaultRowHeight="26.25" x14ac:dyDescent="0.25"/>
  <cols>
    <col min="1" max="1" width="2.28515625" style="10" customWidth="1"/>
    <col min="2" max="2" width="2.7109375" style="1" customWidth="1"/>
    <col min="3" max="3" width="3.5703125" style="3" customWidth="1"/>
    <col min="4" max="4" width="53.140625" style="2" customWidth="1"/>
    <col min="5" max="5" width="47.7109375" style="49" customWidth="1"/>
    <col min="6" max="6" width="5" style="67" customWidth="1"/>
    <col min="7" max="8" width="3.5703125" style="67" bestFit="1" customWidth="1"/>
    <col min="9" max="9" width="3.140625" style="67" customWidth="1"/>
    <col min="10" max="10" width="3.7109375" style="67" bestFit="1" customWidth="1"/>
    <col min="11" max="11" width="3.140625" style="67" bestFit="1" customWidth="1"/>
    <col min="12" max="12" width="3.5703125" style="42" bestFit="1" customWidth="1"/>
    <col min="13" max="14" width="4.140625" style="67" customWidth="1"/>
    <col min="15" max="15" width="44.28515625" style="42" customWidth="1"/>
    <col min="16" max="16" width="5.28515625" style="68" customWidth="1"/>
    <col min="17" max="17" width="30.140625" style="42" customWidth="1"/>
    <col min="18" max="26" width="9.28515625" style="42"/>
  </cols>
  <sheetData>
    <row r="1" spans="1:17" ht="17.100000000000001" customHeight="1" x14ac:dyDescent="0.25">
      <c r="A1" s="91"/>
      <c r="B1" s="171"/>
      <c r="C1" s="174"/>
      <c r="D1" s="173" t="str">
        <f>Capa!A1</f>
        <v>MEGplan MEGIA 2026</v>
      </c>
      <c r="E1" s="173"/>
      <c r="F1" s="364" t="s">
        <v>68</v>
      </c>
      <c r="G1" s="365"/>
      <c r="H1" s="365"/>
      <c r="I1" s="365"/>
      <c r="J1" s="365"/>
      <c r="K1" s="365"/>
      <c r="L1" s="365"/>
      <c r="M1" s="366"/>
      <c r="N1" s="323"/>
      <c r="O1" s="50"/>
      <c r="P1" s="79"/>
      <c r="Q1" s="50"/>
    </row>
    <row r="2" spans="1:17" ht="27.75" x14ac:dyDescent="0.25">
      <c r="B2" s="12" t="s">
        <v>25</v>
      </c>
      <c r="C2" s="12" t="s">
        <v>26</v>
      </c>
      <c r="D2" s="97"/>
      <c r="E2" s="317"/>
      <c r="F2" s="120" t="s">
        <v>35</v>
      </c>
      <c r="G2" s="70" t="s">
        <v>38</v>
      </c>
      <c r="H2" s="70" t="s">
        <v>37</v>
      </c>
      <c r="I2" s="334" t="s">
        <v>245</v>
      </c>
      <c r="J2" s="70" t="s">
        <v>36</v>
      </c>
      <c r="K2" s="70" t="s">
        <v>40</v>
      </c>
      <c r="L2" s="335" t="s">
        <v>39</v>
      </c>
      <c r="M2" s="316" t="s">
        <v>246</v>
      </c>
      <c r="N2" s="340" t="s">
        <v>243</v>
      </c>
      <c r="O2" s="51" t="s">
        <v>41</v>
      </c>
      <c r="P2" s="89" t="s">
        <v>42</v>
      </c>
      <c r="Q2" s="51" t="s">
        <v>244</v>
      </c>
    </row>
    <row r="3" spans="1:17" ht="18" customHeight="1" x14ac:dyDescent="0.25">
      <c r="B3" s="93"/>
      <c r="C3" s="94"/>
      <c r="D3" s="111">
        <f>IF(SUM(A4:A28)&lt;=0,0,COUNTIFS(A4:A28,"=1",M4:M28,"&lt;&gt;")/SUM(A4:A28))</f>
        <v>0</v>
      </c>
      <c r="E3" s="95"/>
      <c r="F3" s="361">
        <f>MIN(IF(OR(Capa!$B$6=0,Capa!$B$6=1),AVERAGE(F6,F13,F21),(F6*'Quadro Geral'!D9+F13*'Quadro Geral'!D10+F21*'Quadro Geral'!D11)/'Quadro Geral'!D8)+N3,1)</f>
        <v>0</v>
      </c>
      <c r="G3" s="362"/>
      <c r="H3" s="362"/>
      <c r="I3" s="362"/>
      <c r="J3" s="362"/>
      <c r="K3" s="362"/>
      <c r="L3" s="362"/>
      <c r="M3" s="363"/>
      <c r="N3" s="341">
        <f>IF(OR(AND(Capa!$B$6=2,I4&gt;0),AND(Capa!$B$6=3,I4&gt;1)),0.05,0)+IF(AND(Capa!$B$6=3,I4=1),0.02,0)+IF(OR(AND(Capa!$B$6=2,M4&gt;0),AND(Capa!$B$6=3,M4&gt;1)),0.05,0)+IF(AND(Capa!$B$6=3,M4=1),0.02,0)</f>
        <v>0</v>
      </c>
      <c r="O3" s="95"/>
      <c r="P3" s="96"/>
      <c r="Q3" s="95"/>
    </row>
    <row r="4" spans="1:17" ht="33.75" x14ac:dyDescent="0.25">
      <c r="A4" s="11"/>
      <c r="B4" s="16" t="str">
        <f>IF(ISBLANK(C4),"",IF(ISERR(SEARCH(C4&amp;"\","&lt;B&gt;\&lt;1&gt;\&lt;2&gt;\&lt;3&gt;\")),IF(AND(NOT(ISBLANK(B2)),B2&lt;=3),B2,""),
IF(SEARCH(C4&amp;"\","&lt;B&gt;\&lt;1&gt;\&lt;2&gt;\&lt;3&gt;\")=1,0,IF(SEARCH(C4&amp;"\","&lt;B&gt;\&lt;1&gt;\&lt;2&gt;\&lt;3&gt;\")=5,1,IF(SEARCH(C4&amp;"\","&lt;B&gt;\&lt;1&gt;\&lt;2&gt;\&lt;3&gt;\")=9,2,IF(SEARCH(C4&amp;"\","&lt;B&gt;\&lt;1&gt;\&lt;2&gt;\&lt;3&gt;\")=13,3,""))))))</f>
        <v/>
      </c>
      <c r="C4" s="17"/>
      <c r="D4" s="19" t="s">
        <v>3</v>
      </c>
      <c r="E4" s="329" t="s">
        <v>303</v>
      </c>
      <c r="F4" s="116">
        <f>AVERAGE(F7,F14,F22)</f>
        <v>0</v>
      </c>
      <c r="G4" s="116">
        <f>AVERAGE(G7,G14,G21)</f>
        <v>0</v>
      </c>
      <c r="H4" s="116">
        <f>AVERAGE(H7,H14,H21)</f>
        <v>0</v>
      </c>
      <c r="I4" s="315">
        <f>I7+I14+I22</f>
        <v>0</v>
      </c>
      <c r="J4" s="116">
        <f>AVERAGE(J7,J14,J21)</f>
        <v>0</v>
      </c>
      <c r="K4" s="116">
        <f>AVERAGE(K7,K14,K21)</f>
        <v>0</v>
      </c>
      <c r="L4" s="116">
        <f>AVERAGE(L7,L14,L21)</f>
        <v>0</v>
      </c>
      <c r="M4" s="315">
        <f>M7+M14+M22</f>
        <v>0</v>
      </c>
      <c r="N4" s="315"/>
      <c r="O4" s="52"/>
      <c r="P4" s="53"/>
      <c r="Q4" s="52"/>
    </row>
    <row r="5" spans="1:17" ht="9.6" customHeight="1" x14ac:dyDescent="0.25">
      <c r="A5" s="11"/>
      <c r="B5" s="130" t="str">
        <f>IF(ISBLANK(C5),"",IF(ISERR(SEARCH(C5&amp;"\","&lt;B&gt;\&lt;1&gt;\&lt;2&gt;\&lt;3&gt;\")),IF(AND(NOT(ISBLANK(#REF!)),#REF!&lt;=3),#REF!,""),
IF(SEARCH(C5&amp;"\","&lt;B&gt;\&lt;1&gt;\&lt;2&gt;\&lt;3&gt;\")=1,0,IF(SEARCH(C5&amp;"\","&lt;B&gt;\&lt;1&gt;\&lt;2&gt;\&lt;3&gt;\")=5,1,IF(SEARCH(C5&amp;"\","&lt;B&gt;\&lt;1&gt;\&lt;2&gt;\&lt;3&gt;\")=9,2,IF(SEARCH(C5&amp;"\","&lt;B&gt;\&lt;1&gt;\&lt;2&gt;\&lt;3&gt;\")=13,3,""))))))</f>
        <v/>
      </c>
      <c r="C5" s="131"/>
      <c r="D5" s="132"/>
      <c r="E5" s="133"/>
      <c r="F5" s="136"/>
      <c r="G5" s="136"/>
      <c r="H5" s="136"/>
      <c r="I5" s="136"/>
      <c r="J5" s="136"/>
      <c r="K5" s="136"/>
      <c r="L5" s="154"/>
      <c r="M5" s="136"/>
      <c r="N5" s="342"/>
      <c r="O5" s="136"/>
      <c r="P5" s="137"/>
      <c r="Q5" s="136"/>
    </row>
    <row r="6" spans="1:17" ht="26.1" customHeight="1" x14ac:dyDescent="0.25">
      <c r="A6" s="11"/>
      <c r="B6" s="30" t="str">
        <f t="shared" ref="B6" si="0">IF(ISBLANK(C6),"",IF(ISERR(SEARCH(C6&amp;"\","&lt;B&gt;\&lt;1&gt;\&lt;2&gt;\&lt;3&gt;\")),IF(AND(NOT(ISBLANK(B5)),B5&lt;=3),B5,""),
IF(SEARCH(C6&amp;"\","&lt;B&gt;\&lt;1&gt;\&lt;2&gt;\&lt;3&gt;\")=1,0,IF(SEARCH(C6&amp;"\","&lt;B&gt;\&lt;1&gt;\&lt;2&gt;\&lt;3&gt;\")=5,1,IF(SEARCH(C6&amp;"\","&lt;B&gt;\&lt;1&gt;\&lt;2&gt;\&lt;3&gt;\")=9,2,IF(SEARCH(C6&amp;"\","&lt;B&gt;\&lt;1&gt;\&lt;2&gt;\&lt;3&gt;\")=13,3,""))))))</f>
        <v/>
      </c>
      <c r="C6" s="20"/>
      <c r="D6" s="19" t="str">
        <f>'Quadro Geral'!B9</f>
        <v>2.1 Formulação de estratégias</v>
      </c>
      <c r="E6" s="26"/>
      <c r="F6" s="361">
        <f>(F7*20+G7*10+H7*10+J7*30+K7*15+L7*15)/100</f>
        <v>0</v>
      </c>
      <c r="G6" s="362"/>
      <c r="H6" s="362"/>
      <c r="I6" s="362"/>
      <c r="J6" s="362"/>
      <c r="K6" s="362"/>
      <c r="L6" s="362"/>
      <c r="M6" s="363"/>
      <c r="N6" s="325"/>
      <c r="O6" s="52"/>
      <c r="P6" s="53"/>
      <c r="Q6" s="128"/>
    </row>
    <row r="7" spans="1:17" ht="15.6" customHeight="1" x14ac:dyDescent="0.25">
      <c r="A7" s="11"/>
      <c r="B7" s="121" t="str">
        <f t="shared" ref="B7" si="1">IF(ISBLANK(C7),"",IF(ISERR(SEARCH(C7&amp;"\","&lt;B&gt;\&lt;1&gt;\&lt;2&gt;\&lt;3&gt;\")),IF(AND(NOT(ISBLANK(B6)),B6&lt;=3),B6,""),
IF(SEARCH(C7&amp;"\","&lt;B&gt;\&lt;1&gt;\&lt;2&gt;\&lt;3&gt;\")=1,0,IF(SEARCH(C7&amp;"\","&lt;B&gt;\&lt;1&gt;\&lt;2&gt;\&lt;3&gt;\")=5,1,IF(SEARCH(C7&amp;"\","&lt;B&gt;\&lt;1&gt;\&lt;2&gt;\&lt;3&gt;\")=9,2,IF(SEARCH(C7&amp;"\","&lt;B&gt;\&lt;1&gt;\&lt;2&gt;\&lt;3&gt;\")=13,3,""))))))</f>
        <v/>
      </c>
      <c r="C7" s="122"/>
      <c r="D7" s="111">
        <f>IF(SUM(A9:A12)&lt;=0,0,COUNTIF(M9:M12,"&lt;&gt;")/SUM(A9:A12))</f>
        <v>0</v>
      </c>
      <c r="E7" s="318" t="s">
        <v>194</v>
      </c>
      <c r="F7" s="114">
        <f>(COUNTIFS($A7:$A12,"&gt;0",$C7:$C12,"=PG",F7:F12,"=1")*Capa!$G$14+COUNTIFS($A7:$A12,"&gt;0",$C7:$C12,"=PG",F7:F12,"=2")*Capa!$H$14+COUNTIFS($A7:$A12,"&gt;0",$C7:$C12,"=PG",F7:F12,"=3")*Capa!$I$14+COUNTIFS($A7:$A12,"&gt;0",$C7:$C12,"=PG",F7:F12,"=4")*Capa!$J$14)/(COUNTIFS($A7:$A12,"&gt;0",$C7:$C12,"=PG")*100)</f>
        <v>0</v>
      </c>
      <c r="G7" s="114">
        <f>(COUNTIFS($A7:$A12,"&gt;0",$C7:$C12,"=PG",G7:G12,"=1")*Capa!$G$14+COUNTIFS($A7:$A12,"&gt;0",$C7:$C12,"=PG",G7:G12,"=2")*Capa!$H$14+COUNTIFS($A7:$A12,"&gt;0",$C7:$C12,"=PG",G7:G12,"=3")*Capa!$I$14+COUNTIFS($A7:$A12,"&gt;0",$C7:$C12,"=PG",G7:G12,"=4")*Capa!$J$14)/(COUNTIFS($A7:$A12,"&gt;0",$C7:$C12,"=PG")*100)</f>
        <v>0</v>
      </c>
      <c r="H7" s="114">
        <f>(COUNTIFS($A7:$A12,"&gt;0",$C7:$C12,"=PG",H7:H12,"=1")*Capa!$G$14+COUNTIFS($A7:$A12,"&gt;0",$C7:$C12,"=PG",H7:H12,"=2")*Capa!$H$14+COUNTIFS($A7:$A12,"&gt;0",$C7:$C12,"=PG",H7:H12,"=3")*Capa!$I$14+COUNTIFS($A7:$A12,"&gt;0",$C7:$C12,"=PG",H7:H12,"=4")*Capa!$J$14)/(COUNTIFS($A7:$A12,"&gt;0",$C7:$C12,"=PG")*100)</f>
        <v>0</v>
      </c>
      <c r="I7" s="315">
        <f>COUNTIFS($A9:$A11,"&gt;0",I9:I11,"&gt;0")</f>
        <v>0</v>
      </c>
      <c r="J7" s="114">
        <f>(COUNTIFS($A7:$A12,"&gt;0",$C7:$C12,"=PG",J7:J12,"=1")*Capa!$G$14+COUNTIFS($A7:$A12,"&gt;0",$C7:$C12,"=PG",J7:J12,"=2")*Capa!$H$14+COUNTIFS($A7:$A12,"&gt;0",$C7:$C12,"=PG",J7:J12,"=3")*Capa!$I$14+COUNTIFS($A7:$A12,"&gt;0",$C7:$C12,"=PG",J7:J12,"=4")*Capa!$J$14)/(COUNTIFS($A7:$A12,"&gt;0",$C7:$C12,"=PG")*100)</f>
        <v>0</v>
      </c>
      <c r="K7" s="114">
        <f>(COUNTIFS($A7:$A12,"&gt;0",$C7:$C12,"=PG",K7:K12,"=1")*Capa!$G$14+COUNTIFS($A7:$A12,"&gt;0",$C7:$C12,"=PG",K7:K12,"=2")*Capa!$H$14+COUNTIFS($A7:$A12,"&gt;0",$C7:$C12,"=PG",K7:K12,"=3")*Capa!$I$14+COUNTIFS($A7:$A12,"&gt;0",$C7:$C12,"=PG",K7:K12,"=4")*Capa!$J$14)/(COUNTIFS($A7:$A12,"&gt;0",$C7:$C12,"=PG")*100)</f>
        <v>0</v>
      </c>
      <c r="L7" s="114">
        <f>(COUNTIFS($A7:$A12,"&gt;0",$C7:$C12,"=PG",L7:L12,"=1")*Capa!$G$14+COUNTIFS($A7:$A12,"&gt;0",$C7:$C12,"=PG",L7:L12,"=2")*Capa!$H$14+COUNTIFS($A7:$A12,"&gt;0",$C7:$C12,"=PG",L7:L12,"=3")*Capa!$I$14+COUNTIFS($A7:$A12,"&gt;0",$C7:$C12,"=PG",L7:L12,"=4")*Capa!$J$14)/(COUNTIFS($A7:$A12,"&gt;0",$C7:$C12,"=PG")*100)</f>
        <v>0</v>
      </c>
      <c r="M7" s="315">
        <f>COUNTIFS($A9:$A10,"&gt;0",M9:M10,"&gt;0")</f>
        <v>0</v>
      </c>
      <c r="N7" s="315"/>
      <c r="O7" s="62"/>
      <c r="P7" s="63"/>
      <c r="Q7" s="13"/>
    </row>
    <row r="8" spans="1:17" ht="78.75" x14ac:dyDescent="0.25">
      <c r="A8" s="11">
        <f>IF(Capa!$B$6&gt;=B8,1,0)</f>
        <v>1</v>
      </c>
      <c r="B8" s="9">
        <v>0</v>
      </c>
      <c r="C8" s="8" t="s">
        <v>24</v>
      </c>
      <c r="D8" s="328" t="s">
        <v>250</v>
      </c>
      <c r="E8" s="329" t="s">
        <v>256</v>
      </c>
      <c r="F8" s="86"/>
      <c r="G8" s="86"/>
      <c r="H8" s="86"/>
      <c r="I8" s="86"/>
      <c r="J8" s="86"/>
      <c r="K8" s="86"/>
      <c r="L8" s="86"/>
      <c r="M8" s="86"/>
      <c r="N8" s="339"/>
      <c r="O8" s="320"/>
      <c r="P8" s="59"/>
      <c r="Q8" s="320"/>
    </row>
    <row r="9" spans="1:17" ht="56.25" x14ac:dyDescent="0.25">
      <c r="A9" s="11">
        <f>IF(Capa!$B$6&gt;=B9,1,0)</f>
        <v>0</v>
      </c>
      <c r="B9" s="9">
        <v>1</v>
      </c>
      <c r="C9" s="8" t="s">
        <v>24</v>
      </c>
      <c r="D9" s="330" t="s">
        <v>251</v>
      </c>
      <c r="E9" s="331" t="s">
        <v>255</v>
      </c>
      <c r="F9" s="86"/>
      <c r="G9" s="86"/>
      <c r="H9" s="86"/>
      <c r="I9" s="86"/>
      <c r="J9" s="86"/>
      <c r="K9" s="86"/>
      <c r="L9" s="86"/>
      <c r="M9" s="86"/>
      <c r="N9" s="339"/>
      <c r="O9" s="320"/>
      <c r="P9" s="59"/>
      <c r="Q9" s="320"/>
    </row>
    <row r="10" spans="1:17" ht="45" x14ac:dyDescent="0.25">
      <c r="A10" s="11">
        <f>IF(Capa!$B$6&gt;=B10,1,0)</f>
        <v>1</v>
      </c>
      <c r="B10" s="9">
        <v>0</v>
      </c>
      <c r="C10" s="8" t="s">
        <v>24</v>
      </c>
      <c r="D10" s="330" t="s">
        <v>252</v>
      </c>
      <c r="E10" s="331" t="s">
        <v>253</v>
      </c>
      <c r="F10" s="86"/>
      <c r="G10" s="86"/>
      <c r="H10" s="86"/>
      <c r="I10" s="86"/>
      <c r="J10" s="86"/>
      <c r="K10" s="86"/>
      <c r="L10" s="86"/>
      <c r="M10" s="86"/>
      <c r="N10" s="339"/>
      <c r="O10" s="320"/>
      <c r="P10" s="59"/>
      <c r="Q10" s="320"/>
    </row>
    <row r="11" spans="1:17" ht="25.5" x14ac:dyDescent="0.25">
      <c r="A11" s="11">
        <f>IF(Capa!$B$6&gt;=B11,1,0)</f>
        <v>0</v>
      </c>
      <c r="B11" s="9">
        <v>3</v>
      </c>
      <c r="C11" s="8" t="s">
        <v>24</v>
      </c>
      <c r="D11" s="330" t="s">
        <v>271</v>
      </c>
      <c r="E11" s="332" t="s">
        <v>254</v>
      </c>
      <c r="F11" s="86"/>
      <c r="G11" s="86"/>
      <c r="H11" s="86"/>
      <c r="I11" s="86"/>
      <c r="J11" s="86"/>
      <c r="K11" s="86"/>
      <c r="L11" s="86"/>
      <c r="M11" s="86"/>
      <c r="N11" s="339"/>
      <c r="O11" s="320"/>
      <c r="P11" s="59"/>
      <c r="Q11" s="320"/>
    </row>
    <row r="12" spans="1:17" ht="11.25" customHeight="1" x14ac:dyDescent="0.25">
      <c r="A12" s="11"/>
      <c r="B12" s="130" t="str">
        <f>IF(ISBLANK(C12),"",IF(ISERR(SEARCH(C12&amp;"\","&lt;B&gt;\&lt;1&gt;\&lt;2&gt;\&lt;3&gt;\")),IF(AND(NOT(ISBLANK(#REF!)),#REF!&lt;=3),#REF!,""),
IF(SEARCH(C12&amp;"\","&lt;B&gt;\&lt;1&gt;\&lt;2&gt;\&lt;3&gt;\")=1,0,IF(SEARCH(C12&amp;"\","&lt;B&gt;\&lt;1&gt;\&lt;2&gt;\&lt;3&gt;\")=5,1,IF(SEARCH(C12&amp;"\","&lt;B&gt;\&lt;1&gt;\&lt;2&gt;\&lt;3&gt;\")=9,2,IF(SEARCH(C12&amp;"\","&lt;B&gt;\&lt;1&gt;\&lt;2&gt;\&lt;3&gt;\")=13,3,""))))))</f>
        <v/>
      </c>
      <c r="C12" s="138"/>
      <c r="D12" s="151"/>
      <c r="E12" s="133"/>
      <c r="F12" s="140"/>
      <c r="G12" s="140"/>
      <c r="H12" s="140"/>
      <c r="I12" s="140"/>
      <c r="J12" s="140"/>
      <c r="K12" s="140"/>
      <c r="L12" s="141"/>
      <c r="M12" s="140"/>
      <c r="N12" s="324"/>
      <c r="O12" s="142"/>
      <c r="P12" s="143"/>
      <c r="Q12" s="142"/>
    </row>
    <row r="13" spans="1:17" x14ac:dyDescent="0.25">
      <c r="A13" s="11"/>
      <c r="B13" s="16" t="str">
        <f t="shared" ref="B13:B14" si="2">IF(ISBLANK(C13),"",IF(ISERR(SEARCH(C13&amp;"\","&lt;B&gt;\&lt;1&gt;\&lt;2&gt;\&lt;3&gt;\")),IF(AND(NOT(ISBLANK(B12)),B12&lt;=3),B12,""),
IF(SEARCH(C13&amp;"\","&lt;B&gt;\&lt;1&gt;\&lt;2&gt;\&lt;3&gt;\")=1,0,IF(SEARCH(C13&amp;"\","&lt;B&gt;\&lt;1&gt;\&lt;2&gt;\&lt;3&gt;\")=5,1,IF(SEARCH(C13&amp;"\","&lt;B&gt;\&lt;1&gt;\&lt;2&gt;\&lt;3&gt;\")=9,2,IF(SEARCH(C13&amp;"\","&lt;B&gt;\&lt;1&gt;\&lt;2&gt;\&lt;3&gt;\")=13,3,""))))))</f>
        <v/>
      </c>
      <c r="C13" s="20"/>
      <c r="D13" s="19" t="str">
        <f>'Quadro Geral'!B10</f>
        <v>2.2 Desdobramento de estratégias</v>
      </c>
      <c r="E13" s="27"/>
      <c r="F13" s="361">
        <f>(F14*20+G14*10+H14*10+J14*30+K14*15+L14*15)/100</f>
        <v>0</v>
      </c>
      <c r="G13" s="362"/>
      <c r="H13" s="362"/>
      <c r="I13" s="362"/>
      <c r="J13" s="362"/>
      <c r="K13" s="362"/>
      <c r="L13" s="362"/>
      <c r="M13" s="363"/>
      <c r="N13" s="325"/>
      <c r="O13" s="52"/>
      <c r="P13" s="53"/>
      <c r="Q13" s="52"/>
    </row>
    <row r="14" spans="1:17" ht="18" customHeight="1" x14ac:dyDescent="0.25">
      <c r="A14" s="11"/>
      <c r="B14" s="121" t="str">
        <f t="shared" si="2"/>
        <v/>
      </c>
      <c r="C14" s="122"/>
      <c r="D14" s="111">
        <f>IF(SUM(A15:A20)&lt;=0,0,COUNTIF(M15:M20,"&lt;&gt;")/SUM(A15:A20))</f>
        <v>0</v>
      </c>
      <c r="E14" s="318" t="s">
        <v>194</v>
      </c>
      <c r="F14" s="114">
        <f>(COUNTIFS($A14:$A20,"&gt;0",$C14:$C20,"=PG",F14:F20,"=1")*Capa!$G$14+COUNTIFS($A14:$A20,"&gt;0",$C14:$C20,"=PG",F14:F20,"=2")*Capa!$H$14+COUNTIFS($A14:$A20,"&gt;0",$C14:$C20,"=PG",F14:F20,"=3")*Capa!$I$14+COUNTIFS($A14:$A20,"&gt;0",$C14:$C20,"=PG",F14:F20,"=4")*Capa!$J$14)/(COUNTIFS($A14:$A20,"&gt;0",$C14:$C20,"=PG")*100)</f>
        <v>0</v>
      </c>
      <c r="G14" s="114">
        <f>(COUNTIFS($A14:$A20,"&gt;0",$C14:$C20,"=PG",G14:G20,"=1")*Capa!$G$14+COUNTIFS($A14:$A20,"&gt;0",$C14:$C20,"=PG",G14:G20,"=2")*Capa!$H$14+COUNTIFS($A14:$A20,"&gt;0",$C14:$C20,"=PG",G14:G20,"=3")*Capa!$I$14+COUNTIFS($A14:$A20,"&gt;0",$C14:$C20,"=PG",G14:G20,"=4")*Capa!$J$14)/(COUNTIFS($A14:$A20,"&gt;0",$C14:$C20,"=PG")*100)</f>
        <v>0</v>
      </c>
      <c r="H14" s="114">
        <f>(COUNTIFS($A14:$A20,"&gt;0",$C14:$C20,"=PG",H14:H20,"=1")*Capa!$G$14+COUNTIFS($A14:$A20,"&gt;0",$C14:$C20,"=PG",H14:H20,"=2")*Capa!$H$14+COUNTIFS($A14:$A20,"&gt;0",$C14:$C20,"=PG",H14:H20,"=3")*Capa!$I$14+COUNTIFS($A14:$A20,"&gt;0",$C14:$C20,"=PG",H14:H20,"=4")*Capa!$J$14)/(COUNTIFS($A14:$A20,"&gt;0",$C14:$C20,"=PG")*100)</f>
        <v>0</v>
      </c>
      <c r="I14" s="315">
        <f>COUNTIFS($A15:$A19,"&gt;0",I15:I19,"&gt;0")</f>
        <v>0</v>
      </c>
      <c r="J14" s="114">
        <f>(COUNTIFS($A14:$A20,"&gt;0",$C14:$C20,"=PG",J14:J20,"=1")*Capa!$G$14+COUNTIFS($A14:$A20,"&gt;0",$C14:$C20,"=PG",J14:J20,"=2")*Capa!$H$14+COUNTIFS($A14:$A20,"&gt;0",$C14:$C20,"=PG",J14:J20,"=3")*Capa!$I$14+COUNTIFS($A14:$A20,"&gt;0",$C14:$C20,"=PG",J14:J20,"=4")*Capa!$J$14)/(COUNTIFS($A14:$A20,"&gt;0",$C14:$C20,"=PG")*100)</f>
        <v>0</v>
      </c>
      <c r="K14" s="114">
        <f>(COUNTIFS($A14:$A20,"&gt;0",$C14:$C20,"=PG",K14:K20,"=1")*Capa!$G$14+COUNTIFS($A14:$A20,"&gt;0",$C14:$C20,"=PG",K14:K20,"=2")*Capa!$H$14+COUNTIFS($A14:$A20,"&gt;0",$C14:$C20,"=PG",K14:K20,"=3")*Capa!$I$14+COUNTIFS($A14:$A20,"&gt;0",$C14:$C20,"=PG",K14:K20,"=4")*Capa!$J$14)/(COUNTIFS($A14:$A20,"&gt;0",$C14:$C20,"=PG")*100)</f>
        <v>0</v>
      </c>
      <c r="L14" s="114">
        <f>(COUNTIFS($A14:$A20,"&gt;0",$C14:$C20,"=PG",L14:L20,"=1")*Capa!$G$14+COUNTIFS($A14:$A20,"&gt;0",$C14:$C20,"=PG",L14:L20,"=2")*Capa!$H$14+COUNTIFS($A14:$A20,"&gt;0",$C14:$C20,"=PG",L14:L20,"=3")*Capa!$I$14+COUNTIFS($A14:$A20,"&gt;0",$C14:$C20,"=PG",L14:L20,"=4")*Capa!$J$14)/(COUNTIFS($A14:$A20,"&gt;0",$C14:$C20,"=PG")*100)</f>
        <v>0</v>
      </c>
      <c r="M14" s="315">
        <f>COUNTIFS($A15:$A19,"&gt;0",M15:M19,"&gt;0")</f>
        <v>0</v>
      </c>
      <c r="N14" s="315"/>
      <c r="O14" s="62"/>
      <c r="P14" s="63"/>
      <c r="Q14" s="13"/>
    </row>
    <row r="15" spans="1:17" ht="56.25" x14ac:dyDescent="0.25">
      <c r="A15" s="11">
        <f>IF(Capa!$B$6&gt;=B15,1,0)</f>
        <v>0</v>
      </c>
      <c r="B15" s="9">
        <v>3</v>
      </c>
      <c r="C15" s="8" t="s">
        <v>24</v>
      </c>
      <c r="D15" s="328" t="s">
        <v>120</v>
      </c>
      <c r="E15" s="331" t="s">
        <v>272</v>
      </c>
      <c r="F15" s="86"/>
      <c r="G15" s="86"/>
      <c r="H15" s="86"/>
      <c r="I15" s="86"/>
      <c r="J15" s="86"/>
      <c r="K15" s="86"/>
      <c r="L15" s="86"/>
      <c r="M15" s="86"/>
      <c r="N15" s="339"/>
      <c r="O15" s="320"/>
      <c r="P15" s="59"/>
      <c r="Q15" s="320"/>
    </row>
    <row r="16" spans="1:17" ht="33.75" x14ac:dyDescent="0.25">
      <c r="A16" s="11">
        <f>IF(Capa!$B$6&gt;=B16,1,0)</f>
        <v>0</v>
      </c>
      <c r="B16" s="9">
        <v>2</v>
      </c>
      <c r="C16" s="8" t="s">
        <v>24</v>
      </c>
      <c r="D16" s="328" t="s">
        <v>121</v>
      </c>
      <c r="E16" s="331" t="s">
        <v>195</v>
      </c>
      <c r="F16" s="86"/>
      <c r="G16" s="86"/>
      <c r="H16" s="86"/>
      <c r="I16" s="86"/>
      <c r="J16" s="86"/>
      <c r="K16" s="86"/>
      <c r="L16" s="86"/>
      <c r="M16" s="86"/>
      <c r="N16" s="339"/>
      <c r="O16" s="320"/>
      <c r="P16" s="59"/>
      <c r="Q16" s="320"/>
    </row>
    <row r="17" spans="1:17" ht="45" x14ac:dyDescent="0.25">
      <c r="A17" s="11">
        <f>IF(Capa!$B$6&gt;=B17,1,0)</f>
        <v>1</v>
      </c>
      <c r="B17" s="336">
        <v>0</v>
      </c>
      <c r="C17" s="8" t="s">
        <v>24</v>
      </c>
      <c r="D17" s="328" t="s">
        <v>122</v>
      </c>
      <c r="E17" s="331" t="s">
        <v>273</v>
      </c>
      <c r="F17" s="86"/>
      <c r="G17" s="86"/>
      <c r="H17" s="86"/>
      <c r="I17" s="86"/>
      <c r="J17" s="86"/>
      <c r="K17" s="86"/>
      <c r="L17" s="86"/>
      <c r="M17" s="86"/>
      <c r="N17" s="339"/>
      <c r="O17" s="320"/>
      <c r="P17" s="59"/>
      <c r="Q17" s="320"/>
    </row>
    <row r="18" spans="1:17" ht="25.5" x14ac:dyDescent="0.25">
      <c r="A18" s="11">
        <f>IF(Capa!$B$6&gt;=B18,1,0)</f>
        <v>0</v>
      </c>
      <c r="B18" s="336">
        <v>1</v>
      </c>
      <c r="C18" s="8" t="s">
        <v>24</v>
      </c>
      <c r="D18" s="328" t="s">
        <v>123</v>
      </c>
      <c r="E18" s="331" t="s">
        <v>196</v>
      </c>
      <c r="F18" s="86"/>
      <c r="G18" s="86"/>
      <c r="H18" s="86"/>
      <c r="I18" s="86"/>
      <c r="J18" s="86"/>
      <c r="K18" s="86"/>
      <c r="L18" s="86"/>
      <c r="M18" s="86"/>
      <c r="N18" s="339"/>
      <c r="O18" s="320"/>
      <c r="P18" s="59"/>
      <c r="Q18" s="320"/>
    </row>
    <row r="19" spans="1:17" ht="25.5" x14ac:dyDescent="0.25">
      <c r="A19" s="11">
        <f>IF(Capa!$B$6&gt;=B19,1,0)</f>
        <v>0</v>
      </c>
      <c r="B19" s="9">
        <v>2</v>
      </c>
      <c r="C19" s="8" t="s">
        <v>24</v>
      </c>
      <c r="D19" s="328" t="s">
        <v>124</v>
      </c>
      <c r="E19" s="332" t="s">
        <v>197</v>
      </c>
      <c r="F19" s="86"/>
      <c r="G19" s="86"/>
      <c r="H19" s="86"/>
      <c r="I19" s="86"/>
      <c r="J19" s="86"/>
      <c r="K19" s="86"/>
      <c r="L19" s="86"/>
      <c r="M19" s="86"/>
      <c r="N19" s="339"/>
      <c r="O19" s="320"/>
      <c r="P19" s="59"/>
      <c r="Q19" s="320"/>
    </row>
    <row r="20" spans="1:17" ht="15" customHeight="1" x14ac:dyDescent="0.25">
      <c r="A20" s="11"/>
      <c r="B20" s="130" t="str">
        <f>IF(ISBLANK(C20),"",IF(ISERR(SEARCH(C20&amp;"\","&lt;B&gt;\&lt;1&gt;\&lt;2&gt;\&lt;3&gt;\")),IF(AND(NOT(ISBLANK(#REF!)),#REF!&lt;=3),#REF!,""),
IF(SEARCH(C20&amp;"\","&lt;B&gt;\&lt;1&gt;\&lt;2&gt;\&lt;3&gt;\")=1,0,IF(SEARCH(C20&amp;"\","&lt;B&gt;\&lt;1&gt;\&lt;2&gt;\&lt;3&gt;\")=5,1,IF(SEARCH(C20&amp;"\","&lt;B&gt;\&lt;1&gt;\&lt;2&gt;\&lt;3&gt;\")=9,2,IF(SEARCH(C20&amp;"\","&lt;B&gt;\&lt;1&gt;\&lt;2&gt;\&lt;3&gt;\")=13,3,""))))))</f>
        <v/>
      </c>
      <c r="C20" s="138"/>
      <c r="D20" s="151"/>
      <c r="E20" s="133"/>
      <c r="F20" s="140"/>
      <c r="G20" s="140"/>
      <c r="H20" s="140"/>
      <c r="I20" s="140"/>
      <c r="J20" s="140"/>
      <c r="K20" s="140"/>
      <c r="L20" s="141"/>
      <c r="M20" s="140"/>
      <c r="N20" s="324"/>
      <c r="O20" s="142"/>
      <c r="P20" s="143"/>
      <c r="Q20" s="320"/>
    </row>
    <row r="21" spans="1:17" x14ac:dyDescent="0.25">
      <c r="A21" s="11"/>
      <c r="B21" s="16" t="str">
        <f t="shared" ref="B21:B22" si="3">IF(ISBLANK(C21),"",IF(ISERR(SEARCH(C21&amp;"\","&lt;B&gt;\&lt;1&gt;\&lt;2&gt;\&lt;3&gt;\")),IF(AND(NOT(ISBLANK(B20)),B20&lt;=3),B20,""),
IF(SEARCH(C21&amp;"\","&lt;B&gt;\&lt;1&gt;\&lt;2&gt;\&lt;3&gt;\")=1,0,IF(SEARCH(C21&amp;"\","&lt;B&gt;\&lt;1&gt;\&lt;2&gt;\&lt;3&gt;\")=5,1,IF(SEARCH(C21&amp;"\","&lt;B&gt;\&lt;1&gt;\&lt;2&gt;\&lt;3&gt;\")=9,2,IF(SEARCH(C21&amp;"\","&lt;B&gt;\&lt;1&gt;\&lt;2&gt;\&lt;3&gt;\")=13,3,""))))))</f>
        <v/>
      </c>
      <c r="C21" s="20"/>
      <c r="D21" s="19" t="str">
        <f>'Quadro Geral'!B11</f>
        <v>2.3 Análise de desempenho da organização</v>
      </c>
      <c r="E21" s="27"/>
      <c r="F21" s="361">
        <f>(F22*20+G22*10+H22*10+J22*30+K22*15+L22*15)/100</f>
        <v>0</v>
      </c>
      <c r="G21" s="362"/>
      <c r="H21" s="362"/>
      <c r="I21" s="362"/>
      <c r="J21" s="362"/>
      <c r="K21" s="362"/>
      <c r="L21" s="362"/>
      <c r="M21" s="363"/>
      <c r="N21" s="325"/>
      <c r="O21" s="52"/>
      <c r="P21" s="53"/>
      <c r="Q21" s="142"/>
    </row>
    <row r="22" spans="1:17" ht="14.65" customHeight="1" x14ac:dyDescent="0.25">
      <c r="A22" s="11"/>
      <c r="B22" s="121" t="str">
        <f t="shared" si="3"/>
        <v/>
      </c>
      <c r="C22" s="122"/>
      <c r="D22" s="111">
        <f>IF(SUM(A23:A28)&lt;=0,0,COUNTIF(M23:M28,"&lt;&gt;")/SUM(A23:A28))</f>
        <v>0</v>
      </c>
      <c r="E22" s="318" t="s">
        <v>194</v>
      </c>
      <c r="F22" s="114">
        <f>(COUNTIFS($A22:$A28,"&gt;0",$C22:$C28,"=PG",F22:F28,"=1")*Capa!$G$14+COUNTIFS($A22:$A28,"&gt;0",$C22:$C28,"=PG",F22:F28,"=2")*Capa!$H$14+COUNTIFS($A22:$A28,"&gt;0",$C22:$C28,"=PG",F22:F28,"=3")*Capa!$I$14+COUNTIFS($A22:$A28,"&gt;0",$C22:$C28,"=PG",F22:F28,"=4")*Capa!$J$14)/(COUNTIFS($A22:$A28,"&gt;0",$C22:$C28,"=PG")*100)</f>
        <v>0</v>
      </c>
      <c r="G22" s="114">
        <f>(COUNTIFS($A22:$A28,"&gt;0",$C22:$C28,"=PG",G22:G28,"=1")*Capa!$G$14+COUNTIFS($A22:$A28,"&gt;0",$C22:$C28,"=PG",G22:G28,"=2")*Capa!$H$14+COUNTIFS($A22:$A28,"&gt;0",$C22:$C28,"=PG",G22:G28,"=3")*Capa!$I$14+COUNTIFS($A22:$A28,"&gt;0",$C22:$C28,"=PG",G22:G28,"=4")*Capa!$J$14)/(COUNTIFS($A22:$A28,"&gt;0",$C22:$C28,"=PG")*100)</f>
        <v>0</v>
      </c>
      <c r="H22" s="114">
        <f>(COUNTIFS($A22:$A28,"&gt;0",$C22:$C28,"=PG",H22:H28,"=1")*Capa!$G$14+COUNTIFS($A22:$A28,"&gt;0",$C22:$C28,"=PG",H22:H28,"=2")*Capa!$H$14+COUNTIFS($A22:$A28,"&gt;0",$C22:$C28,"=PG",H22:H28,"=3")*Capa!$I$14+COUNTIFS($A22:$A28,"&gt;0",$C22:$C28,"=PG",H22:H28,"=4")*Capa!$J$14)/(COUNTIFS($A22:$A28,"&gt;0",$C22:$C28,"=PG")*100)</f>
        <v>0</v>
      </c>
      <c r="I22" s="315">
        <f>COUNTIFS($A23:$A27,"&gt;0",I23:I27,"&gt;0")</f>
        <v>0</v>
      </c>
      <c r="J22" s="114">
        <f>(COUNTIFS($A22:$A28,"&gt;0",$C22:$C28,"=PG",J22:J28,"=1")*Capa!$G$14+COUNTIFS($A22:$A28,"&gt;0",$C22:$C28,"=PG",J22:J28,"=2")*Capa!$H$14+COUNTIFS($A22:$A28,"&gt;0",$C22:$C28,"=PG",J22:J28,"=3")*Capa!$I$14+COUNTIFS($A22:$A28,"&gt;0",$C22:$C28,"=PG",J22:J28,"=4")*Capa!$J$14)/(COUNTIFS($A22:$A28,"&gt;0",$C22:$C28,"=PG")*100)</f>
        <v>0</v>
      </c>
      <c r="K22" s="114">
        <f>(COUNTIFS($A22:$A28,"&gt;0",$C22:$C28,"=PG",K22:K28,"=1")*Capa!$G$14+COUNTIFS($A22:$A28,"&gt;0",$C22:$C28,"=PG",K22:K28,"=2")*Capa!$H$14+COUNTIFS($A22:$A28,"&gt;0",$C22:$C28,"=PG",K22:K28,"=3")*Capa!$I$14+COUNTIFS($A22:$A28,"&gt;0",$C22:$C28,"=PG",K22:K28,"=4")*Capa!$J$14)/(COUNTIFS($A22:$A28,"&gt;0",$C22:$C28,"=PG")*100)</f>
        <v>0</v>
      </c>
      <c r="L22" s="114">
        <f>(COUNTIFS($A22:$A28,"&gt;0",$C22:$C28,"=PG",L22:L28,"=1")*Capa!$G$14+COUNTIFS($A22:$A28,"&gt;0",$C22:$C28,"=PG",L22:L28,"=2")*Capa!$H$14+COUNTIFS($A22:$A28,"&gt;0",$C22:$C28,"=PG",L22:L28,"=3")*Capa!$I$14+COUNTIFS($A22:$A28,"&gt;0",$C22:$C28,"=PG",L22:L28,"=4")*Capa!$J$14)/(COUNTIFS($A22:$A28,"&gt;0",$C22:$C28,"=PG")*100)</f>
        <v>0</v>
      </c>
      <c r="M22" s="315">
        <f>COUNTIFS($A23:$A27,"&gt;0",M23:M27,"&gt;0")</f>
        <v>0</v>
      </c>
      <c r="N22" s="315"/>
      <c r="O22" s="62"/>
      <c r="P22" s="63"/>
      <c r="Q22" s="147"/>
    </row>
    <row r="23" spans="1:17" ht="45" x14ac:dyDescent="0.25">
      <c r="A23" s="11">
        <f>IF(Capa!$B$6&gt;=B23,1,0)</f>
        <v>0</v>
      </c>
      <c r="B23" s="9">
        <v>2</v>
      </c>
      <c r="C23" s="8" t="s">
        <v>24</v>
      </c>
      <c r="D23" s="328" t="s">
        <v>125</v>
      </c>
      <c r="E23" s="331" t="s">
        <v>198</v>
      </c>
      <c r="F23" s="86"/>
      <c r="G23" s="86"/>
      <c r="H23" s="86"/>
      <c r="I23" s="86"/>
      <c r="J23" s="86"/>
      <c r="K23" s="86"/>
      <c r="L23" s="86"/>
      <c r="M23" s="86"/>
      <c r="N23" s="339"/>
      <c r="O23" s="320"/>
      <c r="P23" s="59"/>
      <c r="Q23" s="13"/>
    </row>
    <row r="24" spans="1:17" ht="33.75" x14ac:dyDescent="0.25">
      <c r="A24" s="11">
        <f>IF(Capa!$B$6&gt;=B24,1,0)</f>
        <v>1</v>
      </c>
      <c r="B24" s="9">
        <v>0</v>
      </c>
      <c r="C24" s="8" t="s">
        <v>24</v>
      </c>
      <c r="D24" s="328" t="s">
        <v>126</v>
      </c>
      <c r="E24" s="331" t="s">
        <v>274</v>
      </c>
      <c r="F24" s="86"/>
      <c r="G24" s="86"/>
      <c r="H24" s="86"/>
      <c r="I24" s="86"/>
      <c r="J24" s="86"/>
      <c r="K24" s="86"/>
      <c r="L24" s="86"/>
      <c r="M24" s="86"/>
      <c r="N24" s="339"/>
      <c r="O24" s="320"/>
      <c r="P24" s="59"/>
      <c r="Q24" s="320"/>
    </row>
    <row r="25" spans="1:17" ht="38.25" x14ac:dyDescent="0.25">
      <c r="A25" s="11">
        <f>IF(Capa!$B$6&gt;=B25,1,0)</f>
        <v>1</v>
      </c>
      <c r="B25" s="9">
        <v>0</v>
      </c>
      <c r="C25" s="8" t="s">
        <v>24</v>
      </c>
      <c r="D25" s="328" t="s">
        <v>127</v>
      </c>
      <c r="E25" s="331" t="s">
        <v>275</v>
      </c>
      <c r="F25" s="86"/>
      <c r="G25" s="86"/>
      <c r="H25" s="86"/>
      <c r="I25" s="86"/>
      <c r="J25" s="86"/>
      <c r="K25" s="86"/>
      <c r="L25" s="86"/>
      <c r="M25" s="86"/>
      <c r="N25" s="339"/>
      <c r="O25" s="320"/>
      <c r="P25" s="59"/>
      <c r="Q25" s="320"/>
    </row>
    <row r="26" spans="1:17" ht="25.5" x14ac:dyDescent="0.25">
      <c r="A26" s="11">
        <f>IF(Capa!$B$6&gt;=B26,1,0)</f>
        <v>0</v>
      </c>
      <c r="B26" s="9">
        <v>1</v>
      </c>
      <c r="C26" s="8" t="s">
        <v>24</v>
      </c>
      <c r="D26" s="328" t="s">
        <v>128</v>
      </c>
      <c r="E26" s="331" t="s">
        <v>276</v>
      </c>
      <c r="F26" s="86"/>
      <c r="G26" s="86"/>
      <c r="H26" s="86"/>
      <c r="I26" s="86"/>
      <c r="J26" s="86"/>
      <c r="K26" s="86"/>
      <c r="L26" s="86"/>
      <c r="M26" s="86"/>
      <c r="N26" s="339"/>
      <c r="O26" s="320"/>
      <c r="P26" s="59"/>
      <c r="Q26" s="320"/>
    </row>
    <row r="27" spans="1:17" ht="25.5" x14ac:dyDescent="0.25">
      <c r="A27" s="11">
        <f>IF(Capa!$B$6&gt;=B27,1,0)</f>
        <v>0</v>
      </c>
      <c r="B27" s="9">
        <v>3</v>
      </c>
      <c r="C27" s="8" t="s">
        <v>24</v>
      </c>
      <c r="D27" s="328" t="s">
        <v>129</v>
      </c>
      <c r="E27" s="331" t="s">
        <v>211</v>
      </c>
      <c r="F27" s="86"/>
      <c r="G27" s="86"/>
      <c r="H27" s="86"/>
      <c r="I27" s="86"/>
      <c r="J27" s="86"/>
      <c r="K27" s="86"/>
      <c r="L27" s="86"/>
      <c r="M27" s="86"/>
      <c r="N27" s="339"/>
      <c r="O27" s="320"/>
      <c r="P27" s="59"/>
      <c r="Q27" s="320"/>
    </row>
    <row r="28" spans="1:17" x14ac:dyDescent="0.25">
      <c r="A28" s="11"/>
      <c r="B28" s="9" t="str">
        <f>IF(ISBLANK(C28),"",IF(ISERR(SEARCH(C28&amp;"\","&lt;B&gt;\&lt;1&gt;\&lt;2&gt;\&lt;3&gt;\")),IF(AND(NOT(ISBLANK(#REF!)),#REF!&lt;=3),#REF!,""),
IF(SEARCH(C28&amp;"\","&lt;B&gt;\&lt;1&gt;\&lt;2&gt;\&lt;3&gt;\")=1,0,IF(SEARCH(C28&amp;"\","&lt;B&gt;\&lt;1&gt;\&lt;2&gt;\&lt;3&gt;\")=5,1,IF(SEARCH(C28&amp;"\","&lt;B&gt;\&lt;1&gt;\&lt;2&gt;\&lt;3&gt;\")=9,2,IF(SEARCH(C28&amp;"\","&lt;B&gt;\&lt;1&gt;\&lt;2&gt;\&lt;3&gt;\")=13,3,""))))))</f>
        <v/>
      </c>
      <c r="C28" s="8"/>
      <c r="D28" s="4"/>
      <c r="E28" s="64"/>
      <c r="F28" s="65"/>
      <c r="G28" s="65"/>
      <c r="H28" s="65"/>
      <c r="I28" s="65"/>
      <c r="J28" s="65"/>
      <c r="K28" s="65"/>
      <c r="L28" s="66"/>
      <c r="M28" s="65"/>
      <c r="N28" s="65"/>
      <c r="O28" s="66"/>
      <c r="P28" s="63"/>
      <c r="Q28" s="320"/>
    </row>
    <row r="29" spans="1:17" s="42" customFormat="1" x14ac:dyDescent="0.25">
      <c r="A29" s="45"/>
      <c r="B29" s="46"/>
      <c r="C29" s="47"/>
      <c r="D29" s="48"/>
      <c r="E29" s="49"/>
      <c r="F29" s="67"/>
      <c r="G29" s="67"/>
      <c r="H29" s="67"/>
      <c r="I29" s="67"/>
      <c r="J29" s="67"/>
      <c r="K29" s="67"/>
      <c r="M29" s="67"/>
      <c r="N29" s="67"/>
      <c r="P29" s="68"/>
      <c r="Q29" s="320"/>
    </row>
    <row r="30" spans="1:17" s="42" customFormat="1" x14ac:dyDescent="0.25">
      <c r="A30" s="45"/>
      <c r="B30" s="46"/>
      <c r="C30" s="47"/>
      <c r="D30" s="48"/>
      <c r="E30" s="49"/>
      <c r="F30" s="67"/>
      <c r="G30" s="67"/>
      <c r="H30" s="67"/>
      <c r="I30" s="67"/>
      <c r="J30" s="67"/>
      <c r="K30" s="67"/>
      <c r="M30" s="67"/>
      <c r="N30" s="67"/>
      <c r="P30" s="68"/>
      <c r="Q30" s="320"/>
    </row>
    <row r="31" spans="1:17" s="42" customFormat="1" x14ac:dyDescent="0.25">
      <c r="A31" s="45"/>
      <c r="B31" s="46"/>
      <c r="C31" s="47"/>
      <c r="D31" s="48"/>
      <c r="E31" s="49"/>
      <c r="F31" s="67"/>
      <c r="G31" s="67"/>
      <c r="H31" s="67"/>
      <c r="I31" s="67"/>
      <c r="J31" s="67"/>
      <c r="K31" s="67"/>
      <c r="M31" s="67"/>
      <c r="N31" s="67"/>
      <c r="P31" s="68"/>
      <c r="Q31" s="320"/>
    </row>
    <row r="32" spans="1:17" s="42" customFormat="1" x14ac:dyDescent="0.25">
      <c r="A32" s="45"/>
      <c r="B32" s="46"/>
      <c r="C32" s="47"/>
      <c r="D32" s="48"/>
      <c r="E32" s="49"/>
      <c r="F32" s="67"/>
      <c r="G32" s="67"/>
      <c r="H32" s="67"/>
      <c r="I32" s="67"/>
      <c r="J32" s="67"/>
      <c r="K32" s="67"/>
      <c r="M32" s="67"/>
      <c r="N32" s="67"/>
      <c r="P32" s="68"/>
      <c r="Q32" s="66"/>
    </row>
    <row r="33" spans="1:16" s="42" customFormat="1" x14ac:dyDescent="0.25">
      <c r="A33" s="45"/>
      <c r="B33" s="46"/>
      <c r="C33" s="47"/>
      <c r="D33" s="48"/>
      <c r="E33" s="49"/>
      <c r="F33" s="67"/>
      <c r="G33" s="67"/>
      <c r="H33" s="67"/>
      <c r="I33" s="67"/>
      <c r="J33" s="67"/>
      <c r="K33" s="67"/>
      <c r="M33" s="67"/>
      <c r="N33" s="67"/>
      <c r="P33" s="68"/>
    </row>
    <row r="34" spans="1:16" s="42" customFormat="1" x14ac:dyDescent="0.25">
      <c r="A34" s="45"/>
      <c r="B34" s="46"/>
      <c r="C34" s="47"/>
      <c r="D34" s="48"/>
      <c r="E34" s="49"/>
      <c r="F34" s="67"/>
      <c r="G34" s="67"/>
      <c r="H34" s="67"/>
      <c r="I34" s="67"/>
      <c r="J34" s="67"/>
      <c r="K34" s="67"/>
      <c r="M34" s="67"/>
      <c r="N34" s="67"/>
      <c r="P34" s="68"/>
    </row>
    <row r="35" spans="1:16" s="42" customFormat="1" x14ac:dyDescent="0.25">
      <c r="A35" s="45"/>
      <c r="B35" s="46"/>
      <c r="C35" s="47"/>
      <c r="D35" s="48"/>
      <c r="E35" s="49"/>
      <c r="F35" s="67"/>
      <c r="G35" s="67"/>
      <c r="H35" s="67"/>
      <c r="I35" s="67"/>
      <c r="J35" s="67"/>
      <c r="K35" s="67"/>
      <c r="M35" s="67"/>
      <c r="N35" s="67"/>
      <c r="P35" s="68"/>
    </row>
    <row r="36" spans="1:16" s="42" customFormat="1" x14ac:dyDescent="0.25">
      <c r="A36" s="45"/>
      <c r="B36" s="46"/>
      <c r="C36" s="47"/>
      <c r="D36" s="48"/>
      <c r="E36" s="49"/>
      <c r="F36" s="67"/>
      <c r="G36" s="67"/>
      <c r="H36" s="67"/>
      <c r="I36" s="67"/>
      <c r="J36" s="67"/>
      <c r="K36" s="67"/>
      <c r="M36" s="67"/>
      <c r="N36" s="67"/>
      <c r="P36" s="68"/>
    </row>
    <row r="37" spans="1:16" s="42" customFormat="1" x14ac:dyDescent="0.25">
      <c r="A37" s="45"/>
      <c r="B37" s="46"/>
      <c r="C37" s="47"/>
      <c r="D37" s="48"/>
      <c r="E37" s="49"/>
      <c r="F37" s="67"/>
      <c r="G37" s="67"/>
      <c r="H37" s="67"/>
      <c r="I37" s="67"/>
      <c r="J37" s="67"/>
      <c r="K37" s="67"/>
      <c r="M37" s="67"/>
      <c r="N37" s="67"/>
      <c r="P37" s="68"/>
    </row>
    <row r="38" spans="1:16" s="42" customFormat="1" x14ac:dyDescent="0.25">
      <c r="A38" s="45"/>
      <c r="B38" s="46"/>
      <c r="C38" s="47"/>
      <c r="D38" s="48"/>
      <c r="E38" s="49"/>
      <c r="F38" s="67"/>
      <c r="G38" s="67"/>
      <c r="H38" s="67"/>
      <c r="I38" s="67"/>
      <c r="J38" s="67"/>
      <c r="K38" s="67"/>
      <c r="M38" s="67"/>
      <c r="N38" s="67"/>
      <c r="P38" s="68"/>
    </row>
    <row r="39" spans="1:16" s="42" customFormat="1" x14ac:dyDescent="0.25">
      <c r="A39" s="45"/>
      <c r="B39" s="46"/>
      <c r="C39" s="47"/>
      <c r="D39" s="48"/>
      <c r="E39" s="49"/>
      <c r="F39" s="67"/>
      <c r="G39" s="67"/>
      <c r="H39" s="67"/>
      <c r="I39" s="67"/>
      <c r="J39" s="67"/>
      <c r="K39" s="67"/>
      <c r="M39" s="67"/>
      <c r="N39" s="67"/>
      <c r="P39" s="68"/>
    </row>
    <row r="40" spans="1:16" s="42" customFormat="1" x14ac:dyDescent="0.25">
      <c r="A40" s="45"/>
      <c r="B40" s="46"/>
      <c r="C40" s="47"/>
      <c r="D40" s="48"/>
      <c r="E40" s="49"/>
      <c r="F40" s="67"/>
      <c r="G40" s="67"/>
      <c r="H40" s="67"/>
      <c r="I40" s="67"/>
      <c r="J40" s="67"/>
      <c r="K40" s="67"/>
      <c r="M40" s="67"/>
      <c r="N40" s="67"/>
      <c r="P40" s="68"/>
    </row>
    <row r="41" spans="1:16" s="42" customFormat="1" x14ac:dyDescent="0.25">
      <c r="A41" s="45"/>
      <c r="B41" s="46"/>
      <c r="C41" s="47"/>
      <c r="D41" s="48"/>
      <c r="E41" s="49"/>
      <c r="F41" s="67"/>
      <c r="G41" s="67"/>
      <c r="H41" s="67"/>
      <c r="I41" s="67"/>
      <c r="J41" s="67"/>
      <c r="K41" s="67"/>
      <c r="M41" s="67"/>
      <c r="N41" s="67"/>
      <c r="P41" s="68"/>
    </row>
    <row r="42" spans="1:16" s="42" customFormat="1" x14ac:dyDescent="0.25">
      <c r="A42" s="45"/>
      <c r="B42" s="46"/>
      <c r="C42" s="47"/>
      <c r="D42" s="48"/>
      <c r="E42" s="49"/>
      <c r="F42" s="67"/>
      <c r="G42" s="67"/>
      <c r="H42" s="67"/>
      <c r="I42" s="67"/>
      <c r="J42" s="67"/>
      <c r="K42" s="67"/>
      <c r="M42" s="67"/>
      <c r="N42" s="67"/>
      <c r="P42" s="68"/>
    </row>
    <row r="43" spans="1:16" s="42" customFormat="1" x14ac:dyDescent="0.25">
      <c r="A43" s="45"/>
      <c r="B43" s="46"/>
      <c r="C43" s="47"/>
      <c r="D43" s="48"/>
      <c r="E43" s="49"/>
      <c r="F43" s="67"/>
      <c r="G43" s="67"/>
      <c r="H43" s="67"/>
      <c r="I43" s="67"/>
      <c r="J43" s="67"/>
      <c r="K43" s="67"/>
      <c r="M43" s="67"/>
      <c r="N43" s="67"/>
      <c r="P43" s="68"/>
    </row>
    <row r="44" spans="1:16" s="42" customFormat="1" x14ac:dyDescent="0.25">
      <c r="A44" s="45"/>
      <c r="B44" s="46"/>
      <c r="C44" s="47"/>
      <c r="D44" s="48"/>
      <c r="E44" s="49"/>
      <c r="F44" s="67"/>
      <c r="G44" s="67"/>
      <c r="H44" s="67"/>
      <c r="I44" s="67"/>
      <c r="J44" s="67"/>
      <c r="K44" s="67"/>
      <c r="M44" s="67"/>
      <c r="N44" s="67"/>
      <c r="P44" s="68"/>
    </row>
    <row r="45" spans="1:16" s="42" customFormat="1" x14ac:dyDescent="0.25">
      <c r="A45" s="45"/>
      <c r="B45" s="46"/>
      <c r="C45" s="47"/>
      <c r="D45" s="48"/>
      <c r="E45" s="49"/>
      <c r="F45" s="67"/>
      <c r="G45" s="67"/>
      <c r="H45" s="67"/>
      <c r="I45" s="67"/>
      <c r="J45" s="67"/>
      <c r="K45" s="67"/>
      <c r="M45" s="67"/>
      <c r="N45" s="67"/>
      <c r="P45" s="68"/>
    </row>
    <row r="46" spans="1:16" s="42" customFormat="1" x14ac:dyDescent="0.25">
      <c r="A46" s="45"/>
      <c r="B46" s="46"/>
      <c r="C46" s="47"/>
      <c r="D46" s="48"/>
      <c r="E46" s="49"/>
      <c r="F46" s="67"/>
      <c r="G46" s="67"/>
      <c r="H46" s="67"/>
      <c r="I46" s="67"/>
      <c r="J46" s="67"/>
      <c r="K46" s="67"/>
      <c r="M46" s="67"/>
      <c r="N46" s="67"/>
      <c r="P46" s="68"/>
    </row>
    <row r="47" spans="1:16" s="42" customFormat="1" x14ac:dyDescent="0.25">
      <c r="A47" s="45"/>
      <c r="B47" s="46"/>
      <c r="C47" s="47"/>
      <c r="D47" s="48"/>
      <c r="E47" s="49"/>
      <c r="F47" s="67"/>
      <c r="G47" s="67"/>
      <c r="H47" s="67"/>
      <c r="I47" s="67"/>
      <c r="J47" s="67"/>
      <c r="K47" s="67"/>
      <c r="M47" s="67"/>
      <c r="N47" s="67"/>
      <c r="P47" s="68"/>
    </row>
    <row r="48" spans="1:16" s="42" customFormat="1" x14ac:dyDescent="0.25">
      <c r="A48" s="45"/>
      <c r="B48" s="46"/>
      <c r="C48" s="47"/>
      <c r="D48" s="48"/>
      <c r="E48" s="49"/>
      <c r="F48" s="67"/>
      <c r="G48" s="67"/>
      <c r="H48" s="67"/>
      <c r="I48" s="67"/>
      <c r="J48" s="67"/>
      <c r="K48" s="67"/>
      <c r="M48" s="67"/>
      <c r="N48" s="67"/>
      <c r="P48" s="68"/>
    </row>
    <row r="49" spans="1:16" s="42" customFormat="1" x14ac:dyDescent="0.25">
      <c r="A49" s="45"/>
      <c r="B49" s="46"/>
      <c r="C49" s="47"/>
      <c r="D49" s="48"/>
      <c r="E49" s="49"/>
      <c r="F49" s="67"/>
      <c r="G49" s="67"/>
      <c r="H49" s="67"/>
      <c r="I49" s="67"/>
      <c r="J49" s="67"/>
      <c r="K49" s="67"/>
      <c r="M49" s="67"/>
      <c r="N49" s="67"/>
      <c r="P49" s="68"/>
    </row>
    <row r="50" spans="1:16" s="42" customFormat="1" x14ac:dyDescent="0.25">
      <c r="A50" s="45"/>
      <c r="B50" s="46"/>
      <c r="C50" s="47"/>
      <c r="D50" s="48"/>
      <c r="E50" s="49"/>
      <c r="F50" s="67"/>
      <c r="G50" s="67"/>
      <c r="H50" s="67"/>
      <c r="I50" s="67"/>
      <c r="J50" s="67"/>
      <c r="K50" s="67"/>
      <c r="M50" s="67"/>
      <c r="N50" s="67"/>
      <c r="P50" s="68"/>
    </row>
    <row r="51" spans="1:16" s="42" customFormat="1" x14ac:dyDescent="0.25">
      <c r="A51" s="45"/>
      <c r="B51" s="46"/>
      <c r="C51" s="47"/>
      <c r="D51" s="48"/>
      <c r="E51" s="49"/>
      <c r="F51" s="67"/>
      <c r="G51" s="67"/>
      <c r="H51" s="67"/>
      <c r="I51" s="67"/>
      <c r="J51" s="67"/>
      <c r="K51" s="67"/>
      <c r="M51" s="67"/>
      <c r="N51" s="67"/>
      <c r="P51" s="68"/>
    </row>
    <row r="52" spans="1:16" s="42" customFormat="1" x14ac:dyDescent="0.25">
      <c r="A52" s="45"/>
      <c r="B52" s="46"/>
      <c r="C52" s="47"/>
      <c r="D52" s="48"/>
      <c r="E52" s="49"/>
      <c r="F52" s="67"/>
      <c r="G52" s="67"/>
      <c r="H52" s="67"/>
      <c r="I52" s="67"/>
      <c r="J52" s="67"/>
      <c r="K52" s="67"/>
      <c r="M52" s="67"/>
      <c r="N52" s="67"/>
      <c r="P52" s="68"/>
    </row>
    <row r="53" spans="1:16" s="42" customFormat="1" x14ac:dyDescent="0.25">
      <c r="A53" s="45"/>
      <c r="B53" s="46"/>
      <c r="C53" s="47"/>
      <c r="D53" s="48"/>
      <c r="E53" s="49"/>
      <c r="F53" s="67"/>
      <c r="G53" s="67"/>
      <c r="H53" s="67"/>
      <c r="I53" s="67"/>
      <c r="J53" s="67"/>
      <c r="K53" s="67"/>
      <c r="M53" s="67"/>
      <c r="N53" s="67"/>
      <c r="P53" s="68"/>
    </row>
    <row r="54" spans="1:16" s="42" customFormat="1" x14ac:dyDescent="0.25">
      <c r="A54" s="45"/>
      <c r="B54" s="46"/>
      <c r="C54" s="47"/>
      <c r="D54" s="48"/>
      <c r="E54" s="49"/>
      <c r="F54" s="67"/>
      <c r="G54" s="67"/>
      <c r="H54" s="67"/>
      <c r="I54" s="67"/>
      <c r="J54" s="67"/>
      <c r="K54" s="67"/>
      <c r="M54" s="67"/>
      <c r="N54" s="67"/>
      <c r="P54" s="68"/>
    </row>
    <row r="55" spans="1:16" s="42" customFormat="1" x14ac:dyDescent="0.25">
      <c r="A55" s="45"/>
      <c r="B55" s="46"/>
      <c r="C55" s="47"/>
      <c r="D55" s="48"/>
      <c r="E55" s="49"/>
      <c r="F55" s="67"/>
      <c r="G55" s="67"/>
      <c r="H55" s="67"/>
      <c r="I55" s="67"/>
      <c r="J55" s="67"/>
      <c r="K55" s="67"/>
      <c r="M55" s="67"/>
      <c r="N55" s="67"/>
      <c r="P55" s="68"/>
    </row>
    <row r="56" spans="1:16" s="42" customFormat="1" x14ac:dyDescent="0.25">
      <c r="A56" s="45"/>
      <c r="B56" s="46"/>
      <c r="C56" s="47"/>
      <c r="D56" s="48"/>
      <c r="E56" s="49"/>
      <c r="F56" s="67"/>
      <c r="G56" s="67"/>
      <c r="H56" s="67"/>
      <c r="I56" s="67"/>
      <c r="J56" s="67"/>
      <c r="K56" s="67"/>
      <c r="M56" s="67"/>
      <c r="N56" s="67"/>
      <c r="P56" s="68"/>
    </row>
    <row r="57" spans="1:16" s="42" customFormat="1" x14ac:dyDescent="0.25">
      <c r="A57" s="45"/>
      <c r="B57" s="46"/>
      <c r="C57" s="47"/>
      <c r="D57" s="48"/>
      <c r="E57" s="49"/>
      <c r="F57" s="67"/>
      <c r="G57" s="67"/>
      <c r="H57" s="67"/>
      <c r="I57" s="67"/>
      <c r="J57" s="67"/>
      <c r="K57" s="67"/>
      <c r="M57" s="67"/>
      <c r="N57" s="67"/>
      <c r="P57" s="68"/>
    </row>
    <row r="58" spans="1:16" s="42" customFormat="1" x14ac:dyDescent="0.25">
      <c r="A58" s="45"/>
      <c r="B58" s="46"/>
      <c r="C58" s="47"/>
      <c r="D58" s="48"/>
      <c r="E58" s="49"/>
      <c r="F58" s="67"/>
      <c r="G58" s="67"/>
      <c r="H58" s="67"/>
      <c r="I58" s="67"/>
      <c r="J58" s="67"/>
      <c r="K58" s="67"/>
      <c r="M58" s="67"/>
      <c r="N58" s="67"/>
      <c r="P58" s="68"/>
    </row>
    <row r="59" spans="1:16" s="42" customFormat="1" x14ac:dyDescent="0.25">
      <c r="A59" s="45"/>
      <c r="B59" s="46"/>
      <c r="C59" s="47"/>
      <c r="D59" s="48"/>
      <c r="E59" s="49"/>
      <c r="F59" s="67"/>
      <c r="G59" s="67"/>
      <c r="H59" s="67"/>
      <c r="I59" s="67"/>
      <c r="J59" s="67"/>
      <c r="K59" s="67"/>
      <c r="M59" s="67"/>
      <c r="N59" s="67"/>
      <c r="P59" s="68"/>
    </row>
    <row r="60" spans="1:16" s="42" customFormat="1" x14ac:dyDescent="0.25">
      <c r="A60" s="45"/>
      <c r="B60" s="46"/>
      <c r="C60" s="47"/>
      <c r="D60" s="48"/>
      <c r="E60" s="49"/>
      <c r="F60" s="67"/>
      <c r="G60" s="67"/>
      <c r="H60" s="67"/>
      <c r="I60" s="67"/>
      <c r="J60" s="67"/>
      <c r="K60" s="67"/>
      <c r="M60" s="67"/>
      <c r="N60" s="67"/>
      <c r="P60" s="68"/>
    </row>
    <row r="61" spans="1:16" s="42" customFormat="1" x14ac:dyDescent="0.25">
      <c r="A61" s="45"/>
      <c r="B61" s="46"/>
      <c r="C61" s="47"/>
      <c r="D61" s="48"/>
      <c r="E61" s="49"/>
      <c r="F61" s="67"/>
      <c r="G61" s="67"/>
      <c r="H61" s="67"/>
      <c r="I61" s="67"/>
      <c r="J61" s="67"/>
      <c r="K61" s="67"/>
      <c r="M61" s="67"/>
      <c r="N61" s="67"/>
      <c r="P61" s="68"/>
    </row>
    <row r="62" spans="1:16" s="42" customFormat="1" x14ac:dyDescent="0.25">
      <c r="A62" s="45"/>
      <c r="B62" s="46"/>
      <c r="C62" s="47"/>
      <c r="D62" s="48"/>
      <c r="E62" s="49"/>
      <c r="F62" s="67"/>
      <c r="G62" s="67"/>
      <c r="H62" s="67"/>
      <c r="I62" s="67"/>
      <c r="J62" s="67"/>
      <c r="K62" s="67"/>
      <c r="M62" s="67"/>
      <c r="N62" s="67"/>
      <c r="P62" s="68"/>
    </row>
    <row r="63" spans="1:16" s="42" customFormat="1" x14ac:dyDescent="0.25">
      <c r="A63" s="45"/>
      <c r="B63" s="46"/>
      <c r="C63" s="47"/>
      <c r="D63" s="48"/>
      <c r="E63" s="49"/>
      <c r="F63" s="67"/>
      <c r="G63" s="67"/>
      <c r="H63" s="67"/>
      <c r="I63" s="67"/>
      <c r="J63" s="67"/>
      <c r="K63" s="67"/>
      <c r="M63" s="67"/>
      <c r="N63" s="67"/>
      <c r="P63" s="68"/>
    </row>
    <row r="64" spans="1:16" s="42" customFormat="1" x14ac:dyDescent="0.25">
      <c r="A64" s="45"/>
      <c r="B64" s="46"/>
      <c r="C64" s="47"/>
      <c r="D64" s="48"/>
      <c r="E64" s="49"/>
      <c r="F64" s="67"/>
      <c r="G64" s="67"/>
      <c r="H64" s="67"/>
      <c r="I64" s="67"/>
      <c r="J64" s="67"/>
      <c r="K64" s="67"/>
      <c r="M64" s="67"/>
      <c r="N64" s="67"/>
      <c r="P64" s="68"/>
    </row>
    <row r="65" spans="1:16" s="42" customFormat="1" x14ac:dyDescent="0.25">
      <c r="A65" s="45"/>
      <c r="B65" s="46"/>
      <c r="C65" s="47"/>
      <c r="D65" s="48"/>
      <c r="E65" s="49"/>
      <c r="F65" s="67"/>
      <c r="G65" s="67"/>
      <c r="H65" s="67"/>
      <c r="I65" s="67"/>
      <c r="J65" s="67"/>
      <c r="K65" s="67"/>
      <c r="M65" s="67"/>
      <c r="N65" s="67"/>
      <c r="P65" s="68"/>
    </row>
    <row r="66" spans="1:16" s="42" customFormat="1" x14ac:dyDescent="0.25">
      <c r="A66" s="45"/>
      <c r="B66" s="46"/>
      <c r="C66" s="47"/>
      <c r="D66" s="48"/>
      <c r="E66" s="49"/>
      <c r="F66" s="67"/>
      <c r="G66" s="67"/>
      <c r="H66" s="67"/>
      <c r="I66" s="67"/>
      <c r="J66" s="67"/>
      <c r="K66" s="67"/>
      <c r="M66" s="67"/>
      <c r="N66" s="67"/>
      <c r="P66" s="68"/>
    </row>
    <row r="67" spans="1:16" s="42" customFormat="1" x14ac:dyDescent="0.25">
      <c r="A67" s="45"/>
      <c r="B67" s="46"/>
      <c r="C67" s="47"/>
      <c r="D67" s="48"/>
      <c r="E67" s="49"/>
      <c r="F67" s="67"/>
      <c r="G67" s="67"/>
      <c r="H67" s="67"/>
      <c r="I67" s="67"/>
      <c r="J67" s="67"/>
      <c r="K67" s="67"/>
      <c r="M67" s="67"/>
      <c r="N67" s="67"/>
      <c r="P67" s="68"/>
    </row>
    <row r="68" spans="1:16" s="42" customFormat="1" x14ac:dyDescent="0.25">
      <c r="A68" s="45"/>
      <c r="B68" s="46"/>
      <c r="C68" s="47"/>
      <c r="D68" s="48"/>
      <c r="E68" s="49"/>
      <c r="F68" s="67"/>
      <c r="G68" s="67"/>
      <c r="H68" s="67"/>
      <c r="I68" s="67"/>
      <c r="J68" s="67"/>
      <c r="K68" s="67"/>
      <c r="M68" s="67"/>
      <c r="N68" s="67"/>
      <c r="P68" s="68"/>
    </row>
    <row r="69" spans="1:16" s="42" customFormat="1" x14ac:dyDescent="0.25">
      <c r="A69" s="45"/>
      <c r="B69" s="46"/>
      <c r="C69" s="47"/>
      <c r="D69" s="48"/>
      <c r="E69" s="49"/>
      <c r="F69" s="67"/>
      <c r="G69" s="67"/>
      <c r="H69" s="67"/>
      <c r="I69" s="67"/>
      <c r="J69" s="67"/>
      <c r="K69" s="67"/>
      <c r="M69" s="67"/>
      <c r="N69" s="67"/>
      <c r="P69" s="68"/>
    </row>
    <row r="70" spans="1:16" s="42" customFormat="1" x14ac:dyDescent="0.25">
      <c r="A70" s="45"/>
      <c r="B70" s="46"/>
      <c r="C70" s="47"/>
      <c r="D70" s="48"/>
      <c r="E70" s="49"/>
      <c r="F70" s="67"/>
      <c r="G70" s="67"/>
      <c r="H70" s="67"/>
      <c r="I70" s="67"/>
      <c r="J70" s="67"/>
      <c r="K70" s="67"/>
      <c r="M70" s="67"/>
      <c r="N70" s="67"/>
      <c r="P70" s="68"/>
    </row>
    <row r="71" spans="1:16" s="42" customFormat="1" x14ac:dyDescent="0.25">
      <c r="A71" s="45"/>
      <c r="B71" s="46"/>
      <c r="C71" s="47"/>
      <c r="D71" s="48"/>
      <c r="E71" s="49"/>
      <c r="F71" s="67"/>
      <c r="G71" s="67"/>
      <c r="H71" s="67"/>
      <c r="I71" s="67"/>
      <c r="J71" s="67"/>
      <c r="K71" s="67"/>
      <c r="M71" s="67"/>
      <c r="N71" s="67"/>
      <c r="P71" s="68"/>
    </row>
    <row r="72" spans="1:16" s="42" customFormat="1" x14ac:dyDescent="0.25">
      <c r="A72" s="45"/>
      <c r="B72" s="46"/>
      <c r="C72" s="47"/>
      <c r="D72" s="48"/>
      <c r="E72" s="49"/>
      <c r="F72" s="67"/>
      <c r="G72" s="67"/>
      <c r="H72" s="67"/>
      <c r="I72" s="67"/>
      <c r="J72" s="67"/>
      <c r="K72" s="67"/>
      <c r="M72" s="67"/>
      <c r="N72" s="67"/>
      <c r="P72" s="68"/>
    </row>
    <row r="73" spans="1:16" s="42" customFormat="1" x14ac:dyDescent="0.25">
      <c r="A73" s="45"/>
      <c r="B73" s="46"/>
      <c r="C73" s="47"/>
      <c r="D73" s="48"/>
      <c r="E73" s="49"/>
      <c r="F73" s="67"/>
      <c r="G73" s="67"/>
      <c r="H73" s="67"/>
      <c r="I73" s="67"/>
      <c r="J73" s="67"/>
      <c r="K73" s="67"/>
      <c r="M73" s="67"/>
      <c r="N73" s="67"/>
      <c r="P73" s="68"/>
    </row>
    <row r="74" spans="1:16" s="42" customFormat="1" x14ac:dyDescent="0.25">
      <c r="A74" s="45"/>
      <c r="B74" s="46"/>
      <c r="C74" s="47"/>
      <c r="D74" s="48"/>
      <c r="E74" s="49"/>
      <c r="F74" s="67"/>
      <c r="G74" s="67"/>
      <c r="H74" s="67"/>
      <c r="I74" s="67"/>
      <c r="J74" s="67"/>
      <c r="K74" s="67"/>
      <c r="M74" s="67"/>
      <c r="N74" s="67"/>
      <c r="P74" s="68"/>
    </row>
    <row r="75" spans="1:16" s="42" customFormat="1" x14ac:dyDescent="0.25">
      <c r="A75" s="45"/>
      <c r="B75" s="46"/>
      <c r="C75" s="47"/>
      <c r="D75" s="48"/>
      <c r="E75" s="49"/>
      <c r="F75" s="67"/>
      <c r="G75" s="67"/>
      <c r="H75" s="67"/>
      <c r="I75" s="67"/>
      <c r="J75" s="67"/>
      <c r="K75" s="67"/>
      <c r="M75" s="67"/>
      <c r="N75" s="67"/>
      <c r="P75" s="68"/>
    </row>
    <row r="76" spans="1:16" s="42" customFormat="1" x14ac:dyDescent="0.25">
      <c r="A76" s="45"/>
      <c r="B76" s="46"/>
      <c r="C76" s="47"/>
      <c r="D76" s="48"/>
      <c r="E76" s="49"/>
      <c r="F76" s="67"/>
      <c r="G76" s="67"/>
      <c r="H76" s="67"/>
      <c r="I76" s="67"/>
      <c r="J76" s="67"/>
      <c r="K76" s="67"/>
      <c r="M76" s="67"/>
      <c r="N76" s="67"/>
      <c r="P76" s="68"/>
    </row>
    <row r="77" spans="1:16" s="42" customFormat="1" x14ac:dyDescent="0.25">
      <c r="A77" s="45"/>
      <c r="B77" s="46"/>
      <c r="C77" s="47"/>
      <c r="D77" s="48"/>
      <c r="E77" s="49"/>
      <c r="F77" s="67"/>
      <c r="G77" s="67"/>
      <c r="H77" s="67"/>
      <c r="I77" s="67"/>
      <c r="J77" s="67"/>
      <c r="K77" s="67"/>
      <c r="M77" s="67"/>
      <c r="N77" s="67"/>
      <c r="P77" s="68"/>
    </row>
    <row r="78" spans="1:16" s="42" customFormat="1" x14ac:dyDescent="0.25">
      <c r="A78" s="45"/>
      <c r="B78" s="46"/>
      <c r="C78" s="47"/>
      <c r="D78" s="48"/>
      <c r="E78" s="49"/>
      <c r="F78" s="67"/>
      <c r="G78" s="67"/>
      <c r="H78" s="67"/>
      <c r="I78" s="67"/>
      <c r="J78" s="67"/>
      <c r="K78" s="67"/>
      <c r="M78" s="67"/>
      <c r="N78" s="67"/>
      <c r="P78" s="68"/>
    </row>
    <row r="79" spans="1:16" s="42" customFormat="1" x14ac:dyDescent="0.25">
      <c r="A79" s="45"/>
      <c r="B79" s="46"/>
      <c r="C79" s="47"/>
      <c r="D79" s="48"/>
      <c r="E79" s="49"/>
      <c r="F79" s="67"/>
      <c r="G79" s="67"/>
      <c r="H79" s="67"/>
      <c r="I79" s="67"/>
      <c r="J79" s="67"/>
      <c r="K79" s="67"/>
      <c r="M79" s="67"/>
      <c r="N79" s="67"/>
      <c r="P79" s="68"/>
    </row>
    <row r="80" spans="1:16" s="42" customFormat="1" x14ac:dyDescent="0.25">
      <c r="A80" s="45"/>
      <c r="B80" s="46"/>
      <c r="C80" s="47"/>
      <c r="D80" s="48"/>
      <c r="E80" s="49"/>
      <c r="F80" s="67"/>
      <c r="G80" s="67"/>
      <c r="H80" s="67"/>
      <c r="I80" s="67"/>
      <c r="J80" s="67"/>
      <c r="K80" s="67"/>
      <c r="M80" s="67"/>
      <c r="N80" s="67"/>
      <c r="P80" s="68"/>
    </row>
    <row r="81" spans="1:16" s="42" customFormat="1" x14ac:dyDescent="0.25">
      <c r="A81" s="45"/>
      <c r="B81" s="46"/>
      <c r="C81" s="47"/>
      <c r="D81" s="48"/>
      <c r="E81" s="49"/>
      <c r="F81" s="67"/>
      <c r="G81" s="67"/>
      <c r="H81" s="67"/>
      <c r="I81" s="67"/>
      <c r="J81" s="67"/>
      <c r="K81" s="67"/>
      <c r="M81" s="67"/>
      <c r="N81" s="67"/>
      <c r="P81" s="68"/>
    </row>
    <row r="82" spans="1:16" s="42" customFormat="1" x14ac:dyDescent="0.25">
      <c r="A82" s="45"/>
      <c r="B82" s="46"/>
      <c r="C82" s="47"/>
      <c r="D82" s="48"/>
      <c r="E82" s="49"/>
      <c r="F82" s="67"/>
      <c r="G82" s="67"/>
      <c r="H82" s="67"/>
      <c r="I82" s="67"/>
      <c r="J82" s="67"/>
      <c r="K82" s="67"/>
      <c r="M82" s="67"/>
      <c r="N82" s="67"/>
      <c r="P82" s="68"/>
    </row>
    <row r="83" spans="1:16" s="42" customFormat="1" x14ac:dyDescent="0.25">
      <c r="A83" s="45"/>
      <c r="B83" s="46"/>
      <c r="C83" s="47"/>
      <c r="D83" s="48"/>
      <c r="E83" s="49"/>
      <c r="F83" s="67"/>
      <c r="G83" s="67"/>
      <c r="H83" s="67"/>
      <c r="I83" s="67"/>
      <c r="J83" s="67"/>
      <c r="K83" s="67"/>
      <c r="M83" s="67"/>
      <c r="N83" s="67"/>
      <c r="P83" s="68"/>
    </row>
    <row r="84" spans="1:16" s="42" customFormat="1" x14ac:dyDescent="0.25">
      <c r="A84" s="45"/>
      <c r="B84" s="46"/>
      <c r="C84" s="47"/>
      <c r="D84" s="48"/>
      <c r="E84" s="49"/>
      <c r="F84" s="67"/>
      <c r="G84" s="67"/>
      <c r="H84" s="67"/>
      <c r="I84" s="67"/>
      <c r="J84" s="67"/>
      <c r="K84" s="67"/>
      <c r="M84" s="67"/>
      <c r="N84" s="67"/>
      <c r="P84" s="68"/>
    </row>
    <row r="85" spans="1:16" s="42" customFormat="1" x14ac:dyDescent="0.25">
      <c r="A85" s="45"/>
      <c r="B85" s="46"/>
      <c r="C85" s="47"/>
      <c r="D85" s="48"/>
      <c r="E85" s="49"/>
      <c r="F85" s="67"/>
      <c r="G85" s="67"/>
      <c r="H85" s="67"/>
      <c r="I85" s="67"/>
      <c r="J85" s="67"/>
      <c r="K85" s="67"/>
      <c r="M85" s="67"/>
      <c r="N85" s="67"/>
      <c r="P85" s="68"/>
    </row>
    <row r="86" spans="1:16" s="42" customFormat="1" x14ac:dyDescent="0.25">
      <c r="A86" s="45"/>
      <c r="B86" s="46"/>
      <c r="C86" s="47"/>
      <c r="D86" s="48"/>
      <c r="E86" s="49"/>
      <c r="F86" s="67"/>
      <c r="G86" s="67"/>
      <c r="H86" s="67"/>
      <c r="I86" s="67"/>
      <c r="J86" s="67"/>
      <c r="K86" s="67"/>
      <c r="M86" s="67"/>
      <c r="N86" s="67"/>
      <c r="P86" s="68"/>
    </row>
    <row r="87" spans="1:16" s="42" customFormat="1" x14ac:dyDescent="0.25">
      <c r="A87" s="45"/>
      <c r="B87" s="46"/>
      <c r="C87" s="47"/>
      <c r="D87" s="48"/>
      <c r="E87" s="49"/>
      <c r="F87" s="67"/>
      <c r="G87" s="67"/>
      <c r="H87" s="67"/>
      <c r="I87" s="67"/>
      <c r="J87" s="67"/>
      <c r="K87" s="67"/>
      <c r="M87" s="67"/>
      <c r="N87" s="67"/>
      <c r="P87" s="68"/>
    </row>
    <row r="88" spans="1:16" s="42" customFormat="1" x14ac:dyDescent="0.25">
      <c r="A88" s="45"/>
      <c r="B88" s="46"/>
      <c r="C88" s="47"/>
      <c r="D88" s="48"/>
      <c r="E88" s="49"/>
      <c r="F88" s="67"/>
      <c r="G88" s="67"/>
      <c r="H88" s="67"/>
      <c r="I88" s="67"/>
      <c r="J88" s="67"/>
      <c r="K88" s="67"/>
      <c r="M88" s="67"/>
      <c r="N88" s="67"/>
      <c r="P88" s="68"/>
    </row>
    <row r="89" spans="1:16" s="42" customFormat="1" x14ac:dyDescent="0.25">
      <c r="A89" s="45"/>
      <c r="B89" s="46"/>
      <c r="C89" s="47"/>
      <c r="D89" s="48"/>
      <c r="E89" s="49"/>
      <c r="F89" s="67"/>
      <c r="G89" s="67"/>
      <c r="H89" s="67"/>
      <c r="I89" s="67"/>
      <c r="J89" s="67"/>
      <c r="K89" s="67"/>
      <c r="M89" s="67"/>
      <c r="N89" s="67"/>
      <c r="P89" s="68"/>
    </row>
    <row r="90" spans="1:16" s="42" customFormat="1" x14ac:dyDescent="0.25">
      <c r="A90" s="45"/>
      <c r="B90" s="46"/>
      <c r="C90" s="47"/>
      <c r="D90" s="48"/>
      <c r="E90" s="49"/>
      <c r="F90" s="67"/>
      <c r="G90" s="67"/>
      <c r="H90" s="67"/>
      <c r="I90" s="67"/>
      <c r="J90" s="67"/>
      <c r="K90" s="67"/>
      <c r="M90" s="67"/>
      <c r="N90" s="67"/>
      <c r="P90" s="68"/>
    </row>
    <row r="91" spans="1:16" s="42" customFormat="1" x14ac:dyDescent="0.25">
      <c r="A91" s="45"/>
      <c r="B91" s="46"/>
      <c r="C91" s="47"/>
      <c r="D91" s="48"/>
      <c r="E91" s="49"/>
      <c r="F91" s="67"/>
      <c r="G91" s="67"/>
      <c r="H91" s="67"/>
      <c r="I91" s="67"/>
      <c r="J91" s="67"/>
      <c r="K91" s="67"/>
      <c r="M91" s="67"/>
      <c r="N91" s="67"/>
      <c r="P91" s="68"/>
    </row>
    <row r="92" spans="1:16" s="42" customFormat="1" x14ac:dyDescent="0.25">
      <c r="A92" s="45"/>
      <c r="B92" s="46"/>
      <c r="C92" s="47"/>
      <c r="D92" s="48"/>
      <c r="E92" s="49"/>
      <c r="F92" s="67"/>
      <c r="G92" s="67"/>
      <c r="H92" s="67"/>
      <c r="I92" s="67"/>
      <c r="J92" s="67"/>
      <c r="K92" s="67"/>
      <c r="M92" s="67"/>
      <c r="N92" s="67"/>
      <c r="P92" s="68"/>
    </row>
    <row r="93" spans="1:16" s="42" customFormat="1" x14ac:dyDescent="0.25">
      <c r="A93" s="45"/>
      <c r="B93" s="46"/>
      <c r="C93" s="47"/>
      <c r="D93" s="48"/>
      <c r="E93" s="49"/>
      <c r="F93" s="67"/>
      <c r="G93" s="67"/>
      <c r="H93" s="67"/>
      <c r="I93" s="67"/>
      <c r="J93" s="67"/>
      <c r="K93" s="67"/>
      <c r="M93" s="67"/>
      <c r="N93" s="67"/>
      <c r="P93" s="68"/>
    </row>
    <row r="94" spans="1:16" s="42" customFormat="1" x14ac:dyDescent="0.25">
      <c r="A94" s="45"/>
      <c r="B94" s="46"/>
      <c r="C94" s="47"/>
      <c r="D94" s="48"/>
      <c r="E94" s="49"/>
      <c r="F94" s="67"/>
      <c r="G94" s="67"/>
      <c r="H94" s="67"/>
      <c r="I94" s="67"/>
      <c r="J94" s="67"/>
      <c r="K94" s="67"/>
      <c r="M94" s="67"/>
      <c r="N94" s="67"/>
      <c r="P94" s="68"/>
    </row>
    <row r="95" spans="1:16" s="42" customFormat="1" x14ac:dyDescent="0.25">
      <c r="A95" s="45"/>
      <c r="B95" s="46"/>
      <c r="C95" s="47"/>
      <c r="D95" s="48"/>
      <c r="E95" s="49"/>
      <c r="F95" s="67"/>
      <c r="G95" s="67"/>
      <c r="H95" s="67"/>
      <c r="I95" s="67"/>
      <c r="J95" s="67"/>
      <c r="K95" s="67"/>
      <c r="M95" s="67"/>
      <c r="N95" s="67"/>
      <c r="P95" s="68"/>
    </row>
    <row r="96" spans="1:16" s="42" customFormat="1" x14ac:dyDescent="0.25">
      <c r="A96" s="45"/>
      <c r="B96" s="46"/>
      <c r="C96" s="47"/>
      <c r="D96" s="48"/>
      <c r="E96" s="49"/>
      <c r="F96" s="67"/>
      <c r="G96" s="67"/>
      <c r="H96" s="67"/>
      <c r="I96" s="67"/>
      <c r="J96" s="67"/>
      <c r="K96" s="67"/>
      <c r="M96" s="67"/>
      <c r="N96" s="67"/>
      <c r="P96" s="68"/>
    </row>
    <row r="97" spans="1:16" s="42" customFormat="1" x14ac:dyDescent="0.25">
      <c r="A97" s="45"/>
      <c r="B97" s="46"/>
      <c r="C97" s="47"/>
      <c r="D97" s="48"/>
      <c r="E97" s="49"/>
      <c r="F97" s="67"/>
      <c r="G97" s="67"/>
      <c r="H97" s="67"/>
      <c r="I97" s="67"/>
      <c r="J97" s="67"/>
      <c r="K97" s="67"/>
      <c r="M97" s="67"/>
      <c r="N97" s="67"/>
      <c r="P97" s="68"/>
    </row>
    <row r="98" spans="1:16" s="42" customFormat="1" x14ac:dyDescent="0.25">
      <c r="A98" s="45"/>
      <c r="B98" s="46"/>
      <c r="C98" s="47"/>
      <c r="D98" s="48"/>
      <c r="E98" s="49"/>
      <c r="F98" s="67"/>
      <c r="G98" s="67"/>
      <c r="H98" s="67"/>
      <c r="I98" s="67"/>
      <c r="J98" s="67"/>
      <c r="K98" s="67"/>
      <c r="M98" s="67"/>
      <c r="N98" s="67"/>
      <c r="P98" s="68"/>
    </row>
    <row r="99" spans="1:16" s="42" customFormat="1" x14ac:dyDescent="0.25">
      <c r="A99" s="45"/>
      <c r="B99" s="46"/>
      <c r="C99" s="47"/>
      <c r="D99" s="48"/>
      <c r="E99" s="49"/>
      <c r="F99" s="67"/>
      <c r="G99" s="67"/>
      <c r="H99" s="67"/>
      <c r="I99" s="67"/>
      <c r="J99" s="67"/>
      <c r="K99" s="67"/>
      <c r="M99" s="67"/>
      <c r="N99" s="67"/>
      <c r="P99" s="68"/>
    </row>
    <row r="100" spans="1:16" s="42" customFormat="1" x14ac:dyDescent="0.25">
      <c r="A100" s="45"/>
      <c r="B100" s="46"/>
      <c r="C100" s="47"/>
      <c r="D100" s="48"/>
      <c r="E100" s="49"/>
      <c r="F100" s="67"/>
      <c r="G100" s="67"/>
      <c r="H100" s="67"/>
      <c r="I100" s="67"/>
      <c r="J100" s="67"/>
      <c r="K100" s="67"/>
      <c r="M100" s="67"/>
      <c r="N100" s="67"/>
      <c r="P100" s="68"/>
    </row>
    <row r="101" spans="1:16" s="42" customFormat="1" x14ac:dyDescent="0.25">
      <c r="A101" s="45"/>
      <c r="B101" s="46"/>
      <c r="C101" s="47"/>
      <c r="D101" s="48"/>
      <c r="E101" s="49"/>
      <c r="F101" s="67"/>
      <c r="G101" s="67"/>
      <c r="H101" s="67"/>
      <c r="I101" s="67"/>
      <c r="J101" s="67"/>
      <c r="K101" s="67"/>
      <c r="M101" s="67"/>
      <c r="N101" s="67"/>
      <c r="P101" s="68"/>
    </row>
    <row r="102" spans="1:16" s="42" customFormat="1" x14ac:dyDescent="0.25">
      <c r="A102" s="45"/>
      <c r="B102" s="46"/>
      <c r="C102" s="47"/>
      <c r="D102" s="48"/>
      <c r="E102" s="49"/>
      <c r="F102" s="67"/>
      <c r="G102" s="67"/>
      <c r="H102" s="67"/>
      <c r="I102" s="67"/>
      <c r="J102" s="67"/>
      <c r="K102" s="67"/>
      <c r="M102" s="67"/>
      <c r="N102" s="67"/>
      <c r="P102" s="68"/>
    </row>
    <row r="103" spans="1:16" s="42" customFormat="1" x14ac:dyDescent="0.25">
      <c r="A103" s="45"/>
      <c r="B103" s="46"/>
      <c r="C103" s="47"/>
      <c r="D103" s="48"/>
      <c r="E103" s="49"/>
      <c r="F103" s="67"/>
      <c r="G103" s="67"/>
      <c r="H103" s="67"/>
      <c r="I103" s="67"/>
      <c r="J103" s="67"/>
      <c r="K103" s="67"/>
      <c r="M103" s="67"/>
      <c r="N103" s="67"/>
      <c r="P103" s="68"/>
    </row>
    <row r="104" spans="1:16" s="42" customFormat="1" x14ac:dyDescent="0.25">
      <c r="A104" s="45"/>
      <c r="B104" s="46"/>
      <c r="C104" s="47"/>
      <c r="D104" s="48"/>
      <c r="E104" s="49"/>
      <c r="F104" s="67"/>
      <c r="G104" s="67"/>
      <c r="H104" s="67"/>
      <c r="I104" s="67"/>
      <c r="J104" s="67"/>
      <c r="K104" s="67"/>
      <c r="M104" s="67"/>
      <c r="N104" s="67"/>
      <c r="P104" s="68"/>
    </row>
    <row r="105" spans="1:16" s="42" customFormat="1" x14ac:dyDescent="0.25">
      <c r="A105" s="45"/>
      <c r="B105" s="46"/>
      <c r="C105" s="47"/>
      <c r="D105" s="48"/>
      <c r="E105" s="49"/>
      <c r="F105" s="67"/>
      <c r="G105" s="67"/>
      <c r="H105" s="67"/>
      <c r="I105" s="67"/>
      <c r="J105" s="67"/>
      <c r="K105" s="67"/>
      <c r="M105" s="67"/>
      <c r="N105" s="67"/>
      <c r="P105" s="68"/>
    </row>
    <row r="106" spans="1:16" s="42" customFormat="1" x14ac:dyDescent="0.25">
      <c r="A106" s="45"/>
      <c r="B106" s="46"/>
      <c r="C106" s="47"/>
      <c r="D106" s="48"/>
      <c r="E106" s="49"/>
      <c r="F106" s="67"/>
      <c r="G106" s="67"/>
      <c r="H106" s="67"/>
      <c r="I106" s="67"/>
      <c r="J106" s="67"/>
      <c r="K106" s="67"/>
      <c r="M106" s="67"/>
      <c r="N106" s="67"/>
      <c r="P106" s="68"/>
    </row>
    <row r="107" spans="1:16" s="42" customFormat="1" x14ac:dyDescent="0.25">
      <c r="A107" s="45"/>
      <c r="B107" s="46"/>
      <c r="C107" s="47"/>
      <c r="D107" s="48"/>
      <c r="E107" s="49"/>
      <c r="F107" s="67"/>
      <c r="G107" s="67"/>
      <c r="H107" s="67"/>
      <c r="I107" s="67"/>
      <c r="J107" s="67"/>
      <c r="K107" s="67"/>
      <c r="M107" s="67"/>
      <c r="N107" s="67"/>
      <c r="P107" s="68"/>
    </row>
    <row r="108" spans="1:16" s="42" customFormat="1" x14ac:dyDescent="0.25">
      <c r="A108" s="45"/>
      <c r="B108" s="46"/>
      <c r="C108" s="47"/>
      <c r="D108" s="48"/>
      <c r="E108" s="49"/>
      <c r="F108" s="67"/>
      <c r="G108" s="67"/>
      <c r="H108" s="67"/>
      <c r="I108" s="67"/>
      <c r="J108" s="67"/>
      <c r="K108" s="67"/>
      <c r="M108" s="67"/>
      <c r="N108" s="67"/>
      <c r="P108" s="68"/>
    </row>
    <row r="109" spans="1:16" s="42" customFormat="1" x14ac:dyDescent="0.25">
      <c r="A109" s="45"/>
      <c r="B109" s="46"/>
      <c r="C109" s="47"/>
      <c r="D109" s="48"/>
      <c r="E109" s="49"/>
      <c r="F109" s="67"/>
      <c r="G109" s="67"/>
      <c r="H109" s="67"/>
      <c r="I109" s="67"/>
      <c r="J109" s="67"/>
      <c r="K109" s="67"/>
      <c r="M109" s="67"/>
      <c r="N109" s="67"/>
      <c r="P109" s="68"/>
    </row>
    <row r="110" spans="1:16" s="42" customFormat="1" x14ac:dyDescent="0.25">
      <c r="A110" s="45"/>
      <c r="B110" s="46"/>
      <c r="C110" s="47"/>
      <c r="D110" s="48"/>
      <c r="E110" s="49"/>
      <c r="F110" s="67"/>
      <c r="G110" s="67"/>
      <c r="H110" s="67"/>
      <c r="I110" s="67"/>
      <c r="J110" s="67"/>
      <c r="K110" s="67"/>
      <c r="M110" s="67"/>
      <c r="N110" s="67"/>
      <c r="P110" s="68"/>
    </row>
    <row r="111" spans="1:16" s="42" customFormat="1" x14ac:dyDescent="0.25">
      <c r="A111" s="45"/>
      <c r="B111" s="46"/>
      <c r="C111" s="47"/>
      <c r="D111" s="48"/>
      <c r="E111" s="49"/>
      <c r="F111" s="67"/>
      <c r="G111" s="67"/>
      <c r="H111" s="67"/>
      <c r="I111" s="67"/>
      <c r="J111" s="67"/>
      <c r="K111" s="67"/>
      <c r="M111" s="67"/>
      <c r="N111" s="67"/>
      <c r="P111" s="68"/>
    </row>
    <row r="112" spans="1:16" s="42" customFormat="1" x14ac:dyDescent="0.25">
      <c r="A112" s="45"/>
      <c r="B112" s="46"/>
      <c r="C112" s="47"/>
      <c r="D112" s="48"/>
      <c r="E112" s="49"/>
      <c r="F112" s="67"/>
      <c r="G112" s="67"/>
      <c r="H112" s="67"/>
      <c r="I112" s="67"/>
      <c r="J112" s="67"/>
      <c r="K112" s="67"/>
      <c r="M112" s="67"/>
      <c r="N112" s="67"/>
      <c r="P112" s="68"/>
    </row>
    <row r="113" spans="1:16" s="42" customFormat="1" x14ac:dyDescent="0.25">
      <c r="A113" s="45"/>
      <c r="B113" s="46"/>
      <c r="C113" s="47"/>
      <c r="D113" s="48"/>
      <c r="E113" s="49"/>
      <c r="F113" s="67"/>
      <c r="G113" s="67"/>
      <c r="H113" s="67"/>
      <c r="I113" s="67"/>
      <c r="J113" s="67"/>
      <c r="K113" s="67"/>
      <c r="M113" s="67"/>
      <c r="N113" s="67"/>
      <c r="P113" s="68"/>
    </row>
    <row r="114" spans="1:16" s="42" customFormat="1" x14ac:dyDescent="0.25">
      <c r="A114" s="45"/>
      <c r="B114" s="46"/>
      <c r="C114" s="47"/>
      <c r="D114" s="48"/>
      <c r="E114" s="49"/>
      <c r="F114" s="67"/>
      <c r="G114" s="67"/>
      <c r="H114" s="67"/>
      <c r="I114" s="67"/>
      <c r="J114" s="67"/>
      <c r="K114" s="67"/>
      <c r="M114" s="67"/>
      <c r="N114" s="67"/>
      <c r="P114" s="68"/>
    </row>
    <row r="115" spans="1:16" s="42" customFormat="1" x14ac:dyDescent="0.25">
      <c r="A115" s="45"/>
      <c r="B115" s="46"/>
      <c r="C115" s="47"/>
      <c r="D115" s="48"/>
      <c r="E115" s="49"/>
      <c r="F115" s="67"/>
      <c r="G115" s="67"/>
      <c r="H115" s="67"/>
      <c r="I115" s="67"/>
      <c r="J115" s="67"/>
      <c r="K115" s="67"/>
      <c r="M115" s="67"/>
      <c r="N115" s="67"/>
      <c r="P115" s="68"/>
    </row>
    <row r="116" spans="1:16" s="42" customFormat="1" x14ac:dyDescent="0.25">
      <c r="A116" s="45"/>
      <c r="B116" s="46"/>
      <c r="C116" s="47"/>
      <c r="D116" s="48"/>
      <c r="E116" s="49"/>
      <c r="F116" s="67"/>
      <c r="G116" s="67"/>
      <c r="H116" s="67"/>
      <c r="I116" s="67"/>
      <c r="J116" s="67"/>
      <c r="K116" s="67"/>
      <c r="M116" s="67"/>
      <c r="N116" s="67"/>
      <c r="P116" s="68"/>
    </row>
    <row r="117" spans="1:16" s="42" customFormat="1" x14ac:dyDescent="0.25">
      <c r="A117" s="45"/>
      <c r="B117" s="46"/>
      <c r="C117" s="47"/>
      <c r="D117" s="48"/>
      <c r="E117" s="49"/>
      <c r="F117" s="67"/>
      <c r="G117" s="67"/>
      <c r="H117" s="67"/>
      <c r="I117" s="67"/>
      <c r="J117" s="67"/>
      <c r="K117" s="67"/>
      <c r="M117" s="67"/>
      <c r="N117" s="67"/>
      <c r="P117" s="68"/>
    </row>
    <row r="118" spans="1:16" s="42" customFormat="1" x14ac:dyDescent="0.25">
      <c r="A118" s="45"/>
      <c r="B118" s="46"/>
      <c r="C118" s="47"/>
      <c r="D118" s="48"/>
      <c r="E118" s="49"/>
      <c r="F118" s="67"/>
      <c r="G118" s="67"/>
      <c r="H118" s="67"/>
      <c r="I118" s="67"/>
      <c r="J118" s="67"/>
      <c r="K118" s="67"/>
      <c r="M118" s="67"/>
      <c r="N118" s="67"/>
      <c r="P118" s="68"/>
    </row>
    <row r="119" spans="1:16" s="42" customFormat="1" x14ac:dyDescent="0.25">
      <c r="A119" s="45"/>
      <c r="B119" s="46"/>
      <c r="C119" s="47"/>
      <c r="D119" s="48"/>
      <c r="E119" s="49"/>
      <c r="F119" s="67"/>
      <c r="G119" s="67"/>
      <c r="H119" s="67"/>
      <c r="I119" s="67"/>
      <c r="J119" s="67"/>
      <c r="K119" s="67"/>
      <c r="M119" s="67"/>
      <c r="N119" s="67"/>
      <c r="P119" s="68"/>
    </row>
    <row r="120" spans="1:16" s="42" customFormat="1" x14ac:dyDescent="0.25">
      <c r="A120" s="45"/>
      <c r="B120" s="46"/>
      <c r="C120" s="47"/>
      <c r="D120" s="48"/>
      <c r="E120" s="49"/>
      <c r="F120" s="67"/>
      <c r="G120" s="67"/>
      <c r="H120" s="67"/>
      <c r="I120" s="67"/>
      <c r="J120" s="67"/>
      <c r="K120" s="67"/>
      <c r="M120" s="67"/>
      <c r="N120" s="67"/>
      <c r="P120" s="68"/>
    </row>
    <row r="121" spans="1:16" s="42" customFormat="1" x14ac:dyDescent="0.25">
      <c r="A121" s="45"/>
      <c r="B121" s="46"/>
      <c r="C121" s="47"/>
      <c r="D121" s="48"/>
      <c r="E121" s="49"/>
      <c r="F121" s="67"/>
      <c r="G121" s="67"/>
      <c r="H121" s="67"/>
      <c r="I121" s="67"/>
      <c r="J121" s="67"/>
      <c r="K121" s="67"/>
      <c r="M121" s="67"/>
      <c r="N121" s="67"/>
      <c r="P121" s="68"/>
    </row>
    <row r="122" spans="1:16" s="42" customFormat="1" x14ac:dyDescent="0.25">
      <c r="A122" s="45"/>
      <c r="B122" s="46"/>
      <c r="C122" s="47"/>
      <c r="D122" s="48"/>
      <c r="E122" s="49"/>
      <c r="F122" s="67"/>
      <c r="G122" s="67"/>
      <c r="H122" s="67"/>
      <c r="I122" s="67"/>
      <c r="J122" s="67"/>
      <c r="K122" s="67"/>
      <c r="M122" s="67"/>
      <c r="N122" s="67"/>
      <c r="P122" s="68"/>
    </row>
    <row r="123" spans="1:16" s="42" customFormat="1" x14ac:dyDescent="0.25">
      <c r="A123" s="45"/>
      <c r="B123" s="46"/>
      <c r="C123" s="47"/>
      <c r="D123" s="48"/>
      <c r="E123" s="49"/>
      <c r="F123" s="67"/>
      <c r="G123" s="67"/>
      <c r="H123" s="67"/>
      <c r="I123" s="67"/>
      <c r="J123" s="67"/>
      <c r="K123" s="67"/>
      <c r="M123" s="67"/>
      <c r="N123" s="67"/>
      <c r="P123" s="68"/>
    </row>
    <row r="124" spans="1:16" s="42" customFormat="1" x14ac:dyDescent="0.25">
      <c r="A124" s="45"/>
      <c r="B124" s="46"/>
      <c r="C124" s="47"/>
      <c r="D124" s="48"/>
      <c r="E124" s="49"/>
      <c r="F124" s="67"/>
      <c r="G124" s="67"/>
      <c r="H124" s="67"/>
      <c r="I124" s="67"/>
      <c r="J124" s="67"/>
      <c r="K124" s="67"/>
      <c r="M124" s="67"/>
      <c r="N124" s="67"/>
      <c r="P124" s="68"/>
    </row>
    <row r="125" spans="1:16" s="42" customFormat="1" x14ac:dyDescent="0.25">
      <c r="A125" s="45"/>
      <c r="B125" s="46"/>
      <c r="C125" s="47"/>
      <c r="D125" s="48"/>
      <c r="E125" s="49"/>
      <c r="F125" s="67"/>
      <c r="G125" s="67"/>
      <c r="H125" s="67"/>
      <c r="I125" s="67"/>
      <c r="J125" s="67"/>
      <c r="K125" s="67"/>
      <c r="M125" s="67"/>
      <c r="N125" s="67"/>
      <c r="P125" s="68"/>
    </row>
    <row r="126" spans="1:16" s="42" customFormat="1" x14ac:dyDescent="0.25">
      <c r="A126" s="45"/>
      <c r="B126" s="46"/>
      <c r="C126" s="47"/>
      <c r="D126" s="48"/>
      <c r="E126" s="49"/>
      <c r="F126" s="67"/>
      <c r="G126" s="67"/>
      <c r="H126" s="67"/>
      <c r="I126" s="67"/>
      <c r="J126" s="67"/>
      <c r="K126" s="67"/>
      <c r="M126" s="67"/>
      <c r="N126" s="67"/>
      <c r="P126" s="68"/>
    </row>
    <row r="127" spans="1:16" s="42" customFormat="1" x14ac:dyDescent="0.25">
      <c r="A127" s="45"/>
      <c r="B127" s="46"/>
      <c r="C127" s="47"/>
      <c r="D127" s="48"/>
      <c r="E127" s="49"/>
      <c r="F127" s="67"/>
      <c r="G127" s="67"/>
      <c r="H127" s="67"/>
      <c r="I127" s="67"/>
      <c r="J127" s="67"/>
      <c r="K127" s="67"/>
      <c r="M127" s="67"/>
      <c r="N127" s="67"/>
      <c r="P127" s="68"/>
    </row>
    <row r="128" spans="1:16" s="42" customFormat="1" x14ac:dyDescent="0.25">
      <c r="A128" s="45"/>
      <c r="B128" s="46"/>
      <c r="C128" s="47"/>
      <c r="D128" s="48"/>
      <c r="E128" s="49"/>
      <c r="F128" s="67"/>
      <c r="G128" s="67"/>
      <c r="H128" s="67"/>
      <c r="I128" s="67"/>
      <c r="J128" s="67"/>
      <c r="K128" s="67"/>
      <c r="M128" s="67"/>
      <c r="N128" s="67"/>
      <c r="P128" s="68"/>
    </row>
    <row r="129" spans="1:16" s="42" customFormat="1" x14ac:dyDescent="0.25">
      <c r="A129" s="45"/>
      <c r="B129" s="46"/>
      <c r="C129" s="47"/>
      <c r="D129" s="48"/>
      <c r="E129" s="49"/>
      <c r="F129" s="67"/>
      <c r="G129" s="67"/>
      <c r="H129" s="67"/>
      <c r="I129" s="67"/>
      <c r="J129" s="67"/>
      <c r="K129" s="67"/>
      <c r="M129" s="67"/>
      <c r="N129" s="67"/>
      <c r="P129" s="68"/>
    </row>
    <row r="130" spans="1:16" s="42" customFormat="1" x14ac:dyDescent="0.25">
      <c r="A130" s="45"/>
      <c r="B130" s="46"/>
      <c r="C130" s="47"/>
      <c r="D130" s="48"/>
      <c r="E130" s="49"/>
      <c r="F130" s="67"/>
      <c r="G130" s="67"/>
      <c r="H130" s="67"/>
      <c r="I130" s="67"/>
      <c r="J130" s="67"/>
      <c r="K130" s="67"/>
      <c r="M130" s="67"/>
      <c r="N130" s="67"/>
      <c r="P130" s="68"/>
    </row>
    <row r="131" spans="1:16" s="42" customFormat="1" x14ac:dyDescent="0.25">
      <c r="A131" s="45"/>
      <c r="B131" s="46"/>
      <c r="C131" s="47"/>
      <c r="D131" s="48"/>
      <c r="E131" s="49"/>
      <c r="F131" s="67"/>
      <c r="G131" s="67"/>
      <c r="H131" s="67"/>
      <c r="I131" s="67"/>
      <c r="J131" s="67"/>
      <c r="K131" s="67"/>
      <c r="M131" s="67"/>
      <c r="N131" s="67"/>
      <c r="P131" s="68"/>
    </row>
    <row r="132" spans="1:16" s="42" customFormat="1" x14ac:dyDescent="0.25">
      <c r="A132" s="45"/>
      <c r="B132" s="46"/>
      <c r="C132" s="47"/>
      <c r="D132" s="48"/>
      <c r="E132" s="49"/>
      <c r="F132" s="67"/>
      <c r="G132" s="67"/>
      <c r="H132" s="67"/>
      <c r="I132" s="67"/>
      <c r="J132" s="67"/>
      <c r="K132" s="67"/>
      <c r="M132" s="67"/>
      <c r="N132" s="67"/>
      <c r="P132" s="68"/>
    </row>
    <row r="133" spans="1:16" s="42" customFormat="1" x14ac:dyDescent="0.25">
      <c r="A133" s="45"/>
      <c r="B133" s="46"/>
      <c r="C133" s="47"/>
      <c r="D133" s="48"/>
      <c r="E133" s="49"/>
      <c r="F133" s="67"/>
      <c r="G133" s="67"/>
      <c r="H133" s="67"/>
      <c r="I133" s="67"/>
      <c r="J133" s="67"/>
      <c r="K133" s="67"/>
      <c r="M133" s="67"/>
      <c r="N133" s="67"/>
      <c r="P133" s="68"/>
    </row>
    <row r="134" spans="1:16" s="42" customFormat="1" x14ac:dyDescent="0.25">
      <c r="A134" s="45"/>
      <c r="B134" s="46"/>
      <c r="C134" s="47"/>
      <c r="D134" s="48"/>
      <c r="E134" s="49"/>
      <c r="F134" s="67"/>
      <c r="G134" s="67"/>
      <c r="H134" s="67"/>
      <c r="I134" s="67"/>
      <c r="J134" s="67"/>
      <c r="K134" s="67"/>
      <c r="M134" s="67"/>
      <c r="N134" s="67"/>
      <c r="P134" s="68"/>
    </row>
    <row r="135" spans="1:16" s="42" customFormat="1" x14ac:dyDescent="0.25">
      <c r="A135" s="45"/>
      <c r="B135" s="46"/>
      <c r="C135" s="47"/>
      <c r="D135" s="48"/>
      <c r="E135" s="49"/>
      <c r="F135" s="67"/>
      <c r="G135" s="67"/>
      <c r="H135" s="67"/>
      <c r="I135" s="67"/>
      <c r="J135" s="67"/>
      <c r="K135" s="67"/>
      <c r="M135" s="67"/>
      <c r="N135" s="67"/>
      <c r="P135" s="68"/>
    </row>
    <row r="136" spans="1:16" s="42" customFormat="1" x14ac:dyDescent="0.25">
      <c r="A136" s="45"/>
      <c r="B136" s="46"/>
      <c r="C136" s="47"/>
      <c r="D136" s="48"/>
      <c r="E136" s="49"/>
      <c r="F136" s="67"/>
      <c r="G136" s="67"/>
      <c r="H136" s="67"/>
      <c r="I136" s="67"/>
      <c r="J136" s="67"/>
      <c r="K136" s="67"/>
      <c r="M136" s="67"/>
      <c r="N136" s="67"/>
      <c r="P136" s="68"/>
    </row>
    <row r="137" spans="1:16" s="42" customFormat="1" x14ac:dyDescent="0.25">
      <c r="A137" s="45"/>
      <c r="B137" s="46"/>
      <c r="C137" s="47"/>
      <c r="D137" s="48"/>
      <c r="E137" s="49"/>
      <c r="F137" s="67"/>
      <c r="G137" s="67"/>
      <c r="H137" s="67"/>
      <c r="I137" s="67"/>
      <c r="J137" s="67"/>
      <c r="K137" s="67"/>
      <c r="M137" s="67"/>
      <c r="N137" s="67"/>
      <c r="P137" s="68"/>
    </row>
    <row r="138" spans="1:16" s="42" customFormat="1" x14ac:dyDescent="0.25">
      <c r="A138" s="45"/>
      <c r="B138" s="46"/>
      <c r="C138" s="47"/>
      <c r="D138" s="48"/>
      <c r="E138" s="49"/>
      <c r="F138" s="67"/>
      <c r="G138" s="67"/>
      <c r="H138" s="67"/>
      <c r="I138" s="67"/>
      <c r="J138" s="67"/>
      <c r="K138" s="67"/>
      <c r="M138" s="67"/>
      <c r="N138" s="67"/>
      <c r="P138" s="68"/>
    </row>
    <row r="139" spans="1:16" s="42" customFormat="1" x14ac:dyDescent="0.25">
      <c r="A139" s="45"/>
      <c r="B139" s="46"/>
      <c r="C139" s="47"/>
      <c r="D139" s="48"/>
      <c r="E139" s="49"/>
      <c r="F139" s="67"/>
      <c r="G139" s="67"/>
      <c r="H139" s="67"/>
      <c r="I139" s="67"/>
      <c r="J139" s="67"/>
      <c r="K139" s="67"/>
      <c r="M139" s="67"/>
      <c r="N139" s="67"/>
      <c r="P139" s="68"/>
    </row>
    <row r="140" spans="1:16" s="42" customFormat="1" x14ac:dyDescent="0.25">
      <c r="A140" s="45"/>
      <c r="B140" s="46"/>
      <c r="C140" s="47"/>
      <c r="D140" s="48"/>
      <c r="E140" s="49"/>
      <c r="F140" s="67"/>
      <c r="G140" s="67"/>
      <c r="H140" s="67"/>
      <c r="I140" s="67"/>
      <c r="J140" s="67"/>
      <c r="K140" s="67"/>
      <c r="M140" s="67"/>
      <c r="N140" s="67"/>
      <c r="P140" s="68"/>
    </row>
    <row r="141" spans="1:16" s="42" customFormat="1" x14ac:dyDescent="0.25">
      <c r="A141" s="45"/>
      <c r="B141" s="46"/>
      <c r="C141" s="47"/>
      <c r="D141" s="48"/>
      <c r="E141" s="49"/>
      <c r="F141" s="67"/>
      <c r="G141" s="67"/>
      <c r="H141" s="67"/>
      <c r="I141" s="67"/>
      <c r="J141" s="67"/>
      <c r="K141" s="67"/>
      <c r="M141" s="67"/>
      <c r="N141" s="67"/>
      <c r="P141" s="68"/>
    </row>
    <row r="142" spans="1:16" s="42" customFormat="1" x14ac:dyDescent="0.25">
      <c r="A142" s="45"/>
      <c r="B142" s="46"/>
      <c r="C142" s="47"/>
      <c r="D142" s="48"/>
      <c r="E142" s="49"/>
      <c r="F142" s="67"/>
      <c r="G142" s="67"/>
      <c r="H142" s="67"/>
      <c r="I142" s="67"/>
      <c r="J142" s="67"/>
      <c r="K142" s="67"/>
      <c r="M142" s="67"/>
      <c r="N142" s="67"/>
      <c r="P142" s="68"/>
    </row>
    <row r="143" spans="1:16" s="42" customFormat="1" x14ac:dyDescent="0.25">
      <c r="A143" s="45"/>
      <c r="B143" s="46"/>
      <c r="C143" s="47"/>
      <c r="D143" s="48"/>
      <c r="E143" s="49"/>
      <c r="F143" s="67"/>
      <c r="G143" s="67"/>
      <c r="H143" s="67"/>
      <c r="I143" s="67"/>
      <c r="J143" s="67"/>
      <c r="K143" s="67"/>
      <c r="M143" s="67"/>
      <c r="N143" s="67"/>
      <c r="P143" s="68"/>
    </row>
    <row r="144" spans="1:16" s="42" customFormat="1" x14ac:dyDescent="0.25">
      <c r="A144" s="45"/>
      <c r="B144" s="46"/>
      <c r="C144" s="47"/>
      <c r="D144" s="48"/>
      <c r="E144" s="49"/>
      <c r="F144" s="67"/>
      <c r="G144" s="67"/>
      <c r="H144" s="67"/>
      <c r="I144" s="67"/>
      <c r="J144" s="67"/>
      <c r="K144" s="67"/>
      <c r="M144" s="67"/>
      <c r="N144" s="67"/>
      <c r="P144" s="68"/>
    </row>
    <row r="145" spans="1:16" s="42" customFormat="1" x14ac:dyDescent="0.25">
      <c r="A145" s="45"/>
      <c r="B145" s="46"/>
      <c r="C145" s="47"/>
      <c r="D145" s="48"/>
      <c r="E145" s="49"/>
      <c r="F145" s="67"/>
      <c r="G145" s="67"/>
      <c r="H145" s="67"/>
      <c r="I145" s="67"/>
      <c r="J145" s="67"/>
      <c r="K145" s="67"/>
      <c r="M145" s="67"/>
      <c r="N145" s="67"/>
      <c r="P145" s="68"/>
    </row>
    <row r="146" spans="1:16" s="42" customFormat="1" x14ac:dyDescent="0.25">
      <c r="A146" s="45"/>
      <c r="B146" s="46"/>
      <c r="C146" s="47"/>
      <c r="D146" s="48"/>
      <c r="E146" s="49"/>
      <c r="F146" s="67"/>
      <c r="G146" s="67"/>
      <c r="H146" s="67"/>
      <c r="I146" s="67"/>
      <c r="J146" s="67"/>
      <c r="K146" s="67"/>
      <c r="M146" s="67"/>
      <c r="N146" s="67"/>
      <c r="P146" s="68"/>
    </row>
    <row r="147" spans="1:16" s="42" customFormat="1" x14ac:dyDescent="0.25">
      <c r="A147" s="45"/>
      <c r="B147" s="46"/>
      <c r="C147" s="47"/>
      <c r="D147" s="48"/>
      <c r="E147" s="49"/>
      <c r="F147" s="67"/>
      <c r="G147" s="67"/>
      <c r="H147" s="67"/>
      <c r="I147" s="67"/>
      <c r="J147" s="67"/>
      <c r="K147" s="67"/>
      <c r="M147" s="67"/>
      <c r="N147" s="67"/>
      <c r="P147" s="68"/>
    </row>
    <row r="148" spans="1:16" s="42" customFormat="1" x14ac:dyDescent="0.25">
      <c r="A148" s="45"/>
      <c r="B148" s="46"/>
      <c r="C148" s="47"/>
      <c r="D148" s="48"/>
      <c r="E148" s="49"/>
      <c r="F148" s="67"/>
      <c r="G148" s="67"/>
      <c r="H148" s="67"/>
      <c r="I148" s="67"/>
      <c r="J148" s="67"/>
      <c r="K148" s="67"/>
      <c r="M148" s="67"/>
      <c r="N148" s="67"/>
      <c r="P148" s="68"/>
    </row>
    <row r="149" spans="1:16" s="42" customFormat="1" x14ac:dyDescent="0.25">
      <c r="A149" s="45"/>
      <c r="B149" s="46"/>
      <c r="C149" s="47"/>
      <c r="D149" s="48"/>
      <c r="E149" s="49"/>
      <c r="F149" s="67"/>
      <c r="G149" s="67"/>
      <c r="H149" s="67"/>
      <c r="I149" s="67"/>
      <c r="J149" s="67"/>
      <c r="K149" s="67"/>
      <c r="M149" s="67"/>
      <c r="N149" s="67"/>
      <c r="P149" s="68"/>
    </row>
    <row r="150" spans="1:16" s="42" customFormat="1" x14ac:dyDescent="0.25">
      <c r="A150" s="45"/>
      <c r="B150" s="46"/>
      <c r="C150" s="47"/>
      <c r="D150" s="48"/>
      <c r="E150" s="49"/>
      <c r="F150" s="67"/>
      <c r="G150" s="67"/>
      <c r="H150" s="67"/>
      <c r="I150" s="67"/>
      <c r="J150" s="67"/>
      <c r="K150" s="67"/>
      <c r="M150" s="67"/>
      <c r="N150" s="67"/>
      <c r="P150" s="68"/>
    </row>
    <row r="151" spans="1:16" s="42" customFormat="1" x14ac:dyDescent="0.25">
      <c r="A151" s="45"/>
      <c r="B151" s="46"/>
      <c r="C151" s="47"/>
      <c r="D151" s="48"/>
      <c r="E151" s="49"/>
      <c r="F151" s="67"/>
      <c r="G151" s="67"/>
      <c r="H151" s="67"/>
      <c r="I151" s="67"/>
      <c r="J151" s="67"/>
      <c r="K151" s="67"/>
      <c r="M151" s="67"/>
      <c r="N151" s="67"/>
      <c r="P151" s="68"/>
    </row>
    <row r="152" spans="1:16" s="42" customFormat="1" x14ac:dyDescent="0.25">
      <c r="A152" s="45"/>
      <c r="B152" s="46"/>
      <c r="C152" s="47"/>
      <c r="D152" s="48"/>
      <c r="E152" s="49"/>
      <c r="F152" s="67"/>
      <c r="G152" s="67"/>
      <c r="H152" s="67"/>
      <c r="I152" s="67"/>
      <c r="J152" s="67"/>
      <c r="K152" s="67"/>
      <c r="M152" s="67"/>
      <c r="N152" s="67"/>
      <c r="P152" s="68"/>
    </row>
    <row r="153" spans="1:16" s="42" customFormat="1" x14ac:dyDescent="0.25">
      <c r="A153" s="45"/>
      <c r="B153" s="46"/>
      <c r="C153" s="47"/>
      <c r="D153" s="48"/>
      <c r="E153" s="49"/>
      <c r="F153" s="67"/>
      <c r="G153" s="67"/>
      <c r="H153" s="67"/>
      <c r="I153" s="67"/>
      <c r="J153" s="67"/>
      <c r="K153" s="67"/>
      <c r="M153" s="67"/>
      <c r="N153" s="67"/>
      <c r="P153" s="68"/>
    </row>
    <row r="154" spans="1:16" s="42" customFormat="1" x14ac:dyDescent="0.25">
      <c r="A154" s="45"/>
      <c r="B154" s="46"/>
      <c r="C154" s="47"/>
      <c r="D154" s="48"/>
      <c r="E154" s="49"/>
      <c r="F154" s="67"/>
      <c r="G154" s="67"/>
      <c r="H154" s="67"/>
      <c r="I154" s="67"/>
      <c r="J154" s="67"/>
      <c r="K154" s="67"/>
      <c r="M154" s="67"/>
      <c r="N154" s="67"/>
      <c r="P154" s="68"/>
    </row>
    <row r="155" spans="1:16" s="42" customFormat="1" x14ac:dyDescent="0.25">
      <c r="A155" s="45"/>
      <c r="B155" s="46"/>
      <c r="C155" s="47"/>
      <c r="D155" s="48"/>
      <c r="E155" s="49"/>
      <c r="F155" s="67"/>
      <c r="G155" s="67"/>
      <c r="H155" s="67"/>
      <c r="I155" s="67"/>
      <c r="J155" s="67"/>
      <c r="K155" s="67"/>
      <c r="M155" s="67"/>
      <c r="N155" s="67"/>
      <c r="P155" s="68"/>
    </row>
    <row r="156" spans="1:16" s="42" customFormat="1" x14ac:dyDescent="0.25">
      <c r="A156" s="45"/>
      <c r="B156" s="46"/>
      <c r="C156" s="47"/>
      <c r="D156" s="48"/>
      <c r="E156" s="49"/>
      <c r="F156" s="67"/>
      <c r="G156" s="67"/>
      <c r="H156" s="67"/>
      <c r="I156" s="67"/>
      <c r="J156" s="67"/>
      <c r="K156" s="67"/>
      <c r="M156" s="67"/>
      <c r="N156" s="67"/>
      <c r="P156" s="68"/>
    </row>
    <row r="157" spans="1:16" s="42" customFormat="1" x14ac:dyDescent="0.25">
      <c r="A157" s="45"/>
      <c r="B157" s="46"/>
      <c r="C157" s="47"/>
      <c r="D157" s="48"/>
      <c r="E157" s="49"/>
      <c r="F157" s="67"/>
      <c r="G157" s="67"/>
      <c r="H157" s="67"/>
      <c r="I157" s="67"/>
      <c r="J157" s="67"/>
      <c r="K157" s="67"/>
      <c r="M157" s="67"/>
      <c r="N157" s="67"/>
      <c r="P157" s="68"/>
    </row>
    <row r="158" spans="1:16" s="42" customFormat="1" x14ac:dyDescent="0.25">
      <c r="A158" s="45"/>
      <c r="B158" s="46"/>
      <c r="C158" s="47"/>
      <c r="D158" s="48"/>
      <c r="E158" s="49"/>
      <c r="F158" s="67"/>
      <c r="G158" s="67"/>
      <c r="H158" s="67"/>
      <c r="I158" s="67"/>
      <c r="J158" s="67"/>
      <c r="K158" s="67"/>
      <c r="M158" s="67"/>
      <c r="N158" s="67"/>
      <c r="P158" s="68"/>
    </row>
    <row r="159" spans="1:16" s="42" customFormat="1" x14ac:dyDescent="0.25">
      <c r="A159" s="45"/>
      <c r="B159" s="46"/>
      <c r="C159" s="47"/>
      <c r="D159" s="48"/>
      <c r="E159" s="49"/>
      <c r="F159" s="67"/>
      <c r="G159" s="67"/>
      <c r="H159" s="67"/>
      <c r="I159" s="67"/>
      <c r="J159" s="67"/>
      <c r="K159" s="67"/>
      <c r="M159" s="67"/>
      <c r="N159" s="67"/>
      <c r="P159" s="68"/>
    </row>
    <row r="160" spans="1:16" s="42" customFormat="1" x14ac:dyDescent="0.25">
      <c r="A160" s="45"/>
      <c r="B160" s="46"/>
      <c r="C160" s="47"/>
      <c r="D160" s="48"/>
      <c r="E160" s="49"/>
      <c r="F160" s="67"/>
      <c r="G160" s="67"/>
      <c r="H160" s="67"/>
      <c r="I160" s="67"/>
      <c r="J160" s="67"/>
      <c r="K160" s="67"/>
      <c r="M160" s="67"/>
      <c r="N160" s="67"/>
      <c r="P160" s="68"/>
    </row>
    <row r="161" spans="1:16" s="42" customFormat="1" x14ac:dyDescent="0.25">
      <c r="A161" s="45"/>
      <c r="B161" s="46"/>
      <c r="C161" s="47"/>
      <c r="D161" s="48"/>
      <c r="E161" s="49"/>
      <c r="F161" s="67"/>
      <c r="G161" s="67"/>
      <c r="H161" s="67"/>
      <c r="I161" s="67"/>
      <c r="J161" s="67"/>
      <c r="K161" s="67"/>
      <c r="M161" s="67"/>
      <c r="N161" s="67"/>
      <c r="P161" s="68"/>
    </row>
    <row r="162" spans="1:16" s="42" customFormat="1" x14ac:dyDescent="0.25">
      <c r="A162" s="45"/>
      <c r="B162" s="46"/>
      <c r="C162" s="47"/>
      <c r="D162" s="48"/>
      <c r="E162" s="49"/>
      <c r="F162" s="67"/>
      <c r="G162" s="67"/>
      <c r="H162" s="67"/>
      <c r="I162" s="67"/>
      <c r="J162" s="67"/>
      <c r="K162" s="67"/>
      <c r="M162" s="67"/>
      <c r="N162" s="67"/>
      <c r="P162" s="68"/>
    </row>
    <row r="163" spans="1:16" s="42" customFormat="1" x14ac:dyDescent="0.25">
      <c r="A163" s="45"/>
      <c r="B163" s="46"/>
      <c r="C163" s="47"/>
      <c r="D163" s="48"/>
      <c r="E163" s="49"/>
      <c r="F163" s="67"/>
      <c r="G163" s="67"/>
      <c r="H163" s="67"/>
      <c r="I163" s="67"/>
      <c r="J163" s="67"/>
      <c r="K163" s="67"/>
      <c r="M163" s="67"/>
      <c r="N163" s="67"/>
      <c r="P163" s="68"/>
    </row>
    <row r="164" spans="1:16" s="42" customFormat="1" x14ac:dyDescent="0.25">
      <c r="A164" s="45"/>
      <c r="B164" s="46"/>
      <c r="C164" s="47"/>
      <c r="D164" s="48"/>
      <c r="E164" s="49"/>
      <c r="F164" s="67"/>
      <c r="G164" s="67"/>
      <c r="H164" s="67"/>
      <c r="I164" s="67"/>
      <c r="J164" s="67"/>
      <c r="K164" s="67"/>
      <c r="M164" s="67"/>
      <c r="N164" s="67"/>
      <c r="P164" s="68"/>
    </row>
    <row r="165" spans="1:16" s="42" customFormat="1" x14ac:dyDescent="0.25">
      <c r="A165" s="45"/>
      <c r="B165" s="46"/>
      <c r="C165" s="47"/>
      <c r="D165" s="48"/>
      <c r="E165" s="49"/>
      <c r="F165" s="67"/>
      <c r="G165" s="67"/>
      <c r="H165" s="67"/>
      <c r="I165" s="67"/>
      <c r="J165" s="67"/>
      <c r="K165" s="67"/>
      <c r="M165" s="67"/>
      <c r="N165" s="67"/>
      <c r="P165" s="68"/>
    </row>
    <row r="166" spans="1:16" s="42" customFormat="1" x14ac:dyDescent="0.25">
      <c r="A166" s="45"/>
      <c r="B166" s="46"/>
      <c r="C166" s="47"/>
      <c r="D166" s="48"/>
      <c r="E166" s="49"/>
      <c r="F166" s="67"/>
      <c r="G166" s="67"/>
      <c r="H166" s="67"/>
      <c r="I166" s="67"/>
      <c r="J166" s="67"/>
      <c r="K166" s="67"/>
      <c r="M166" s="67"/>
      <c r="N166" s="67"/>
      <c r="P166" s="68"/>
    </row>
    <row r="167" spans="1:16" s="42" customFormat="1" x14ac:dyDescent="0.25">
      <c r="A167" s="45"/>
      <c r="B167" s="46"/>
      <c r="C167" s="47"/>
      <c r="D167" s="48"/>
      <c r="E167" s="49"/>
      <c r="F167" s="67"/>
      <c r="G167" s="67"/>
      <c r="H167" s="67"/>
      <c r="I167" s="67"/>
      <c r="J167" s="67"/>
      <c r="K167" s="67"/>
      <c r="M167" s="67"/>
      <c r="N167" s="67"/>
      <c r="P167" s="68"/>
    </row>
    <row r="168" spans="1:16" s="42" customFormat="1" x14ac:dyDescent="0.25">
      <c r="A168" s="45"/>
      <c r="B168" s="46"/>
      <c r="C168" s="47"/>
      <c r="D168" s="48"/>
      <c r="E168" s="49"/>
      <c r="F168" s="67"/>
      <c r="G168" s="67"/>
      <c r="H168" s="67"/>
      <c r="I168" s="67"/>
      <c r="J168" s="67"/>
      <c r="K168" s="67"/>
      <c r="M168" s="67"/>
      <c r="N168" s="67"/>
      <c r="P168" s="68"/>
    </row>
    <row r="169" spans="1:16" s="42" customFormat="1" x14ac:dyDescent="0.25">
      <c r="A169" s="45"/>
      <c r="B169" s="46"/>
      <c r="C169" s="47"/>
      <c r="D169" s="48"/>
      <c r="E169" s="49"/>
      <c r="F169" s="67"/>
      <c r="G169" s="67"/>
      <c r="H169" s="67"/>
      <c r="I169" s="67"/>
      <c r="J169" s="67"/>
      <c r="K169" s="67"/>
      <c r="M169" s="67"/>
      <c r="N169" s="67"/>
      <c r="P169" s="68"/>
    </row>
    <row r="170" spans="1:16" s="42" customFormat="1" x14ac:dyDescent="0.25">
      <c r="A170" s="45"/>
      <c r="B170" s="46"/>
      <c r="C170" s="47"/>
      <c r="D170" s="48"/>
      <c r="E170" s="49"/>
      <c r="F170" s="67"/>
      <c r="G170" s="67"/>
      <c r="H170" s="67"/>
      <c r="I170" s="67"/>
      <c r="J170" s="67"/>
      <c r="K170" s="67"/>
      <c r="M170" s="67"/>
      <c r="N170" s="67"/>
      <c r="P170" s="68"/>
    </row>
    <row r="171" spans="1:16" s="42" customFormat="1" x14ac:dyDescent="0.25">
      <c r="A171" s="45"/>
      <c r="B171" s="46"/>
      <c r="C171" s="47"/>
      <c r="D171" s="48"/>
      <c r="E171" s="49"/>
      <c r="F171" s="67"/>
      <c r="G171" s="67"/>
      <c r="H171" s="67"/>
      <c r="I171" s="67"/>
      <c r="J171" s="67"/>
      <c r="K171" s="67"/>
      <c r="M171" s="67"/>
      <c r="N171" s="67"/>
      <c r="P171" s="68"/>
    </row>
    <row r="172" spans="1:16" s="42" customFormat="1" x14ac:dyDescent="0.25">
      <c r="A172" s="45"/>
      <c r="B172" s="46"/>
      <c r="C172" s="47"/>
      <c r="D172" s="48"/>
      <c r="E172" s="49"/>
      <c r="F172" s="67"/>
      <c r="G172" s="67"/>
      <c r="H172" s="67"/>
      <c r="I172" s="67"/>
      <c r="J172" s="67"/>
      <c r="K172" s="67"/>
      <c r="M172" s="67"/>
      <c r="N172" s="67"/>
      <c r="P172" s="68"/>
    </row>
    <row r="173" spans="1:16" s="42" customFormat="1" x14ac:dyDescent="0.25">
      <c r="A173" s="45"/>
      <c r="B173" s="46"/>
      <c r="C173" s="47"/>
      <c r="D173" s="48"/>
      <c r="E173" s="49"/>
      <c r="F173" s="67"/>
      <c r="G173" s="67"/>
      <c r="H173" s="67"/>
      <c r="I173" s="67"/>
      <c r="J173" s="67"/>
      <c r="K173" s="67"/>
      <c r="M173" s="67"/>
      <c r="N173" s="67"/>
      <c r="P173" s="68"/>
    </row>
    <row r="174" spans="1:16" s="42" customFormat="1" x14ac:dyDescent="0.25">
      <c r="A174" s="45"/>
      <c r="B174" s="46"/>
      <c r="C174" s="47"/>
      <c r="D174" s="48"/>
      <c r="E174" s="49"/>
      <c r="F174" s="67"/>
      <c r="G174" s="67"/>
      <c r="H174" s="67"/>
      <c r="I174" s="67"/>
      <c r="J174" s="67"/>
      <c r="K174" s="67"/>
      <c r="M174" s="67"/>
      <c r="N174" s="67"/>
      <c r="P174" s="68"/>
    </row>
  </sheetData>
  <sheetProtection algorithmName="SHA-512" hashValue="Lp32cYszRsG0NpXZv+Ldl7e9XDBAEUreKMMNGn9HuWAL3v8KCqZ7kiOKjrgTb49YsumGGcVDznOu9FVsfG14lQ==" saltValue="cib25Rl36myobF4OekDQjA==" spinCount="100000" sheet="1" objects="1" scenarios="1" formatCells="0" formatColumns="0" formatRows="0"/>
  <mergeCells count="5">
    <mergeCell ref="F6:M6"/>
    <mergeCell ref="F13:M13"/>
    <mergeCell ref="F3:M3"/>
    <mergeCell ref="F21:M21"/>
    <mergeCell ref="F1:M1"/>
  </mergeCells>
  <conditionalFormatting sqref="D3">
    <cfRule type="dataBar" priority="239">
      <dataBar>
        <cfvo type="num" val="0.1"/>
        <cfvo type="num" val="1"/>
        <color theme="9" tint="0.39997558519241921"/>
      </dataBar>
      <extLst>
        <ext xmlns:x14="http://schemas.microsoft.com/office/spreadsheetml/2009/9/main" uri="{B025F937-C7B1-47D3-B67F-A62EFF666E3E}">
          <x14:id>{82A82066-4690-494D-958A-60315D5FF31F}</x14:id>
        </ext>
      </extLst>
    </cfRule>
  </conditionalFormatting>
  <conditionalFormatting sqref="D7">
    <cfRule type="dataBar" priority="9">
      <dataBar>
        <cfvo type="num" val="0.1"/>
        <cfvo type="num" val="1"/>
        <color theme="9" tint="0.39997558519241921"/>
      </dataBar>
      <extLst>
        <ext xmlns:x14="http://schemas.microsoft.com/office/spreadsheetml/2009/9/main" uri="{B025F937-C7B1-47D3-B67F-A62EFF666E3E}">
          <x14:id>{CA3B1AA2-D19F-4A1D-B696-70AE6C13DD79}</x14:id>
        </ext>
      </extLst>
    </cfRule>
  </conditionalFormatting>
  <conditionalFormatting sqref="D8:D11">
    <cfRule type="expression" dxfId="45" priority="231">
      <formula>AND(A8&lt;&gt;1,ISNUMBER(B8),OR(ISNUMBER(C8),C8="PG"))</formula>
    </cfRule>
  </conditionalFormatting>
  <conditionalFormatting sqref="D14">
    <cfRule type="dataBar" priority="7">
      <dataBar>
        <cfvo type="num" val="0.1"/>
        <cfvo type="num" val="1"/>
        <color theme="9" tint="0.39997558519241921"/>
      </dataBar>
      <extLst>
        <ext xmlns:x14="http://schemas.microsoft.com/office/spreadsheetml/2009/9/main" uri="{B025F937-C7B1-47D3-B67F-A62EFF666E3E}">
          <x14:id>{E8AF2814-413A-4F76-9FDF-2701B8D7C8D3}</x14:id>
        </ext>
      </extLst>
    </cfRule>
  </conditionalFormatting>
  <conditionalFormatting sqref="D15:D19">
    <cfRule type="expression" dxfId="44" priority="226">
      <formula>AND(A15&lt;&gt;1,ISNUMBER(B15),OR(ISNUMBER(C15),C15="PG"))</formula>
    </cfRule>
  </conditionalFormatting>
  <conditionalFormatting sqref="D22">
    <cfRule type="dataBar" priority="8">
      <dataBar>
        <cfvo type="num" val="0.1"/>
        <cfvo type="num" val="1"/>
        <color theme="9" tint="0.39997558519241921"/>
      </dataBar>
      <extLst>
        <ext xmlns:x14="http://schemas.microsoft.com/office/spreadsheetml/2009/9/main" uri="{B025F937-C7B1-47D3-B67F-A62EFF666E3E}">
          <x14:id>{79562BC1-47DF-4B2B-8F97-047667122B4C}</x14:id>
        </ext>
      </extLst>
    </cfRule>
  </conditionalFormatting>
  <conditionalFormatting sqref="D23:D27">
    <cfRule type="expression" dxfId="43" priority="3">
      <formula>AND(A23&lt;&gt;1,ISNUMBER(B23),OR(ISNUMBER(C23),C23="PG"))</formula>
    </cfRule>
  </conditionalFormatting>
  <dataValidations count="2">
    <dataValidation type="list" allowBlank="1" showInputMessage="1" showErrorMessage="1" error="Opção inválida!" sqref="F15:H19 F23:H27 J23:L27 J15:L19 J8:L11 F8:H11" xr:uid="{F81E3C07-952D-4DE7-8C4A-6B372D4992E8}">
      <formula1>"0,1,2,3,4"</formula1>
    </dataValidation>
    <dataValidation type="list" allowBlank="1" showErrorMessage="1" error="Opção inválida! Ou 0 ou 1." sqref="I15:I19 H24 I23:I27 M23:N27 M15:N19 I8:I11 M8:N11" xr:uid="{C55C418C-DB80-4E56-943B-85CEA1761EC9}">
      <formula1>"0,1"</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82A82066-4690-494D-958A-60315D5FF31F}">
            <x14:dataBar minLength="0" maxLength="100" gradient="0">
              <x14:cfvo type="num">
                <xm:f>0.1</xm:f>
              </x14:cfvo>
              <x14:cfvo type="num">
                <xm:f>1</xm:f>
              </x14:cfvo>
              <x14:negativeFillColor rgb="FFFF0000"/>
              <x14:axisColor rgb="FF000000"/>
            </x14:dataBar>
          </x14:cfRule>
          <xm:sqref>D3</xm:sqref>
        </x14:conditionalFormatting>
        <x14:conditionalFormatting xmlns:xm="http://schemas.microsoft.com/office/excel/2006/main">
          <x14:cfRule type="dataBar" id="{CA3B1AA2-D19F-4A1D-B696-70AE6C13DD79}">
            <x14:dataBar minLength="0" maxLength="100" gradient="0">
              <x14:cfvo type="num">
                <xm:f>0.1</xm:f>
              </x14:cfvo>
              <x14:cfvo type="num">
                <xm:f>1</xm:f>
              </x14:cfvo>
              <x14:negativeFillColor rgb="FFFF0000"/>
              <x14:axisColor rgb="FF000000"/>
            </x14:dataBar>
          </x14:cfRule>
          <xm:sqref>D7</xm:sqref>
        </x14:conditionalFormatting>
        <x14:conditionalFormatting xmlns:xm="http://schemas.microsoft.com/office/excel/2006/main">
          <x14:cfRule type="dataBar" id="{E8AF2814-413A-4F76-9FDF-2701B8D7C8D3}">
            <x14:dataBar minLength="0" maxLength="100" gradient="0">
              <x14:cfvo type="num">
                <xm:f>0.1</xm:f>
              </x14:cfvo>
              <x14:cfvo type="num">
                <xm:f>1</xm:f>
              </x14:cfvo>
              <x14:negativeFillColor rgb="FFFF0000"/>
              <x14:axisColor rgb="FF000000"/>
            </x14:dataBar>
          </x14:cfRule>
          <xm:sqref>D14</xm:sqref>
        </x14:conditionalFormatting>
        <x14:conditionalFormatting xmlns:xm="http://schemas.microsoft.com/office/excel/2006/main">
          <x14:cfRule type="dataBar" id="{79562BC1-47DF-4B2B-8F97-047667122B4C}">
            <x14:dataBar minLength="0" maxLength="100" gradient="0">
              <x14:cfvo type="num">
                <xm:f>0.1</xm:f>
              </x14:cfvo>
              <x14:cfvo type="num">
                <xm:f>1</xm:f>
              </x14:cfvo>
              <x14:negativeFillColor rgb="FFFF0000"/>
              <x14:axisColor rgb="FF000000"/>
            </x14:dataBar>
          </x14:cfRule>
          <xm:sqref>D22</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ilha4"/>
  <dimension ref="A1:Z172"/>
  <sheetViews>
    <sheetView zoomScale="130" zoomScaleNormal="130" workbookViewId="0">
      <selection activeCell="F8" sqref="F8"/>
    </sheetView>
  </sheetViews>
  <sheetFormatPr defaultRowHeight="26.25" x14ac:dyDescent="0.25"/>
  <cols>
    <col min="1" max="1" width="2.28515625" style="10" customWidth="1"/>
    <col min="2" max="2" width="3.42578125" style="1" customWidth="1"/>
    <col min="3" max="3" width="3.28515625" style="3" customWidth="1"/>
    <col min="4" max="4" width="31.85546875" style="2" customWidth="1"/>
    <col min="5" max="5" width="48" style="49" customWidth="1"/>
    <col min="6" max="6" width="3" style="67" bestFit="1" customWidth="1"/>
    <col min="7" max="8" width="3.5703125" style="67" bestFit="1" customWidth="1"/>
    <col min="9" max="9" width="2.7109375" style="67" customWidth="1"/>
    <col min="10" max="10" width="3.7109375" style="67" bestFit="1" customWidth="1"/>
    <col min="11" max="11" width="3.140625" style="67" bestFit="1" customWidth="1"/>
    <col min="12" max="12" width="3.5703125" style="42" bestFit="1" customWidth="1"/>
    <col min="13" max="13" width="4.42578125" style="67" bestFit="1" customWidth="1"/>
    <col min="14" max="14" width="3" style="67" customWidth="1"/>
    <col min="15" max="15" width="44.5703125" style="42" customWidth="1"/>
    <col min="16" max="16" width="5.28515625" style="68" customWidth="1"/>
    <col min="17" max="17" width="30.140625" style="42" customWidth="1"/>
    <col min="18" max="26" width="9.28515625" style="42"/>
  </cols>
  <sheetData>
    <row r="1" spans="1:17" ht="18.600000000000001" customHeight="1" x14ac:dyDescent="0.25">
      <c r="B1" s="171"/>
      <c r="C1" s="174"/>
      <c r="D1" s="173" t="str">
        <f>Capa!A1</f>
        <v>MEGplan MEGIA 2026</v>
      </c>
      <c r="E1" s="173"/>
      <c r="F1" s="364" t="s">
        <v>68</v>
      </c>
      <c r="G1" s="365"/>
      <c r="H1" s="365"/>
      <c r="I1" s="365"/>
      <c r="J1" s="365"/>
      <c r="K1" s="365"/>
      <c r="L1" s="365"/>
      <c r="M1" s="366"/>
      <c r="N1" s="323"/>
      <c r="O1" s="50"/>
      <c r="P1" s="79"/>
      <c r="Q1" s="50"/>
    </row>
    <row r="2" spans="1:17" ht="27.75" x14ac:dyDescent="0.25">
      <c r="B2" s="12" t="s">
        <v>25</v>
      </c>
      <c r="C2" s="12" t="s">
        <v>26</v>
      </c>
      <c r="D2" s="97"/>
      <c r="E2" s="95"/>
      <c r="F2" s="120" t="s">
        <v>35</v>
      </c>
      <c r="G2" s="70" t="s">
        <v>38</v>
      </c>
      <c r="H2" s="70" t="s">
        <v>37</v>
      </c>
      <c r="I2" s="334" t="s">
        <v>245</v>
      </c>
      <c r="J2" s="70" t="s">
        <v>36</v>
      </c>
      <c r="K2" s="70" t="s">
        <v>40</v>
      </c>
      <c r="L2" s="335" t="s">
        <v>39</v>
      </c>
      <c r="M2" s="316" t="s">
        <v>246</v>
      </c>
      <c r="N2" s="340" t="s">
        <v>243</v>
      </c>
      <c r="O2" s="51" t="s">
        <v>41</v>
      </c>
      <c r="P2" s="89" t="s">
        <v>42</v>
      </c>
      <c r="Q2" s="51" t="s">
        <v>244</v>
      </c>
    </row>
    <row r="3" spans="1:17" ht="18" customHeight="1" x14ac:dyDescent="0.25">
      <c r="B3" s="93"/>
      <c r="C3" s="94"/>
      <c r="D3" s="111">
        <f>IF(SUM(A4:A22)&lt;=0,0,COUNTIFS(A4:A22,"=1",M4:M22,"&lt;&gt;")/SUM(A4:A22))</f>
        <v>0</v>
      </c>
      <c r="E3" s="25"/>
      <c r="F3" s="361">
        <f>MIN(IF(OR(Capa!$B$6=0,Capa!$B$6=1),AVERAGE(F6,F16),(F6*'Quadro Geral'!D13+F16*'Quadro Geral'!D14)/'Quadro Geral'!D12)+N3,1)</f>
        <v>0</v>
      </c>
      <c r="G3" s="362"/>
      <c r="H3" s="362"/>
      <c r="I3" s="362"/>
      <c r="J3" s="362"/>
      <c r="K3" s="362"/>
      <c r="L3" s="362"/>
      <c r="M3" s="363"/>
      <c r="N3" s="341">
        <f>IF(OR(AND(Capa!$B$6=2,I4&gt;0),AND(Capa!$B$6=3,I4&gt;1)),0.05,0)+IF(AND(Capa!$B$6=3,I4=1),0.02,0)+IF(OR(AND(Capa!$B$6=2,M4&gt;0),AND(Capa!$B$6=3,M4&gt;1)),0.05,0)+IF(AND(Capa!$B$6=3,M4=1),0.02,0)</f>
        <v>0</v>
      </c>
      <c r="O3" s="95"/>
      <c r="P3" s="96"/>
      <c r="Q3" s="95"/>
    </row>
    <row r="4" spans="1:17" x14ac:dyDescent="0.25">
      <c r="A4" s="11"/>
      <c r="B4" s="16" t="str">
        <f>IF(ISBLANK(C4),"",IF(ISERR(SEARCH(C4&amp;"\","&lt;B&gt;\&lt;1&gt;\&lt;2&gt;\&lt;3&gt;\")),IF(AND(NOT(ISBLANK(B2)),B2&lt;=3),B2,""),
IF(SEARCH(C4&amp;"\","&lt;B&gt;\&lt;1&gt;\&lt;2&gt;\&lt;3&gt;\")=1,0,IF(SEARCH(C4&amp;"\","&lt;B&gt;\&lt;1&gt;\&lt;2&gt;\&lt;3&gt;\")=5,1,IF(SEARCH(C4&amp;"\","&lt;B&gt;\&lt;1&gt;\&lt;2&gt;\&lt;3&gt;\")=9,2,IF(SEARCH(C4&amp;"\","&lt;B&gt;\&lt;1&gt;\&lt;2&gt;\&lt;3&gt;\")=13,3,""))))))</f>
        <v/>
      </c>
      <c r="C4" s="17"/>
      <c r="D4" s="19" t="s">
        <v>4</v>
      </c>
      <c r="E4" s="329" t="s">
        <v>306</v>
      </c>
      <c r="F4" s="116">
        <f t="shared" ref="F4:K4" si="0">AVERAGE(F7,F17)</f>
        <v>0</v>
      </c>
      <c r="G4" s="116">
        <f t="shared" si="0"/>
        <v>0</v>
      </c>
      <c r="H4" s="116">
        <f t="shared" si="0"/>
        <v>0</v>
      </c>
      <c r="I4" s="315">
        <f>I7+I17</f>
        <v>0</v>
      </c>
      <c r="J4" s="116">
        <f t="shared" si="0"/>
        <v>0</v>
      </c>
      <c r="K4" s="116">
        <f t="shared" si="0"/>
        <v>0</v>
      </c>
      <c r="L4" s="116">
        <f t="shared" ref="L4" si="1">AVERAGE(L7,L17)</f>
        <v>0</v>
      </c>
      <c r="M4" s="315">
        <f>M7+M17</f>
        <v>0</v>
      </c>
      <c r="N4" s="341"/>
      <c r="O4" s="52"/>
      <c r="P4" s="53"/>
      <c r="Q4" s="52"/>
    </row>
    <row r="5" spans="1:17" ht="5.65" customHeight="1" x14ac:dyDescent="0.25">
      <c r="A5" s="11"/>
      <c r="B5" s="130" t="str">
        <f>IF(ISBLANK(C5),"",IF(ISERR(SEARCH(C5&amp;"\","&lt;B&gt;\&lt;1&gt;\&lt;2&gt;\&lt;3&gt;\")),IF(AND(NOT(ISBLANK(#REF!)),#REF!&lt;=3),#REF!,""),
IF(SEARCH(C5&amp;"\","&lt;B&gt;\&lt;1&gt;\&lt;2&gt;\&lt;3&gt;\")=1,0,IF(SEARCH(C5&amp;"\","&lt;B&gt;\&lt;1&gt;\&lt;2&gt;\&lt;3&gt;\")=5,1,IF(SEARCH(C5&amp;"\","&lt;B&gt;\&lt;1&gt;\&lt;2&gt;\&lt;3&gt;\")=9,2,IF(SEARCH(C5&amp;"\","&lt;B&gt;\&lt;1&gt;\&lt;2&gt;\&lt;3&gt;\")=13,3,""))))))</f>
        <v/>
      </c>
      <c r="C5" s="131"/>
      <c r="D5" s="132"/>
      <c r="E5" s="133"/>
      <c r="F5" s="134"/>
      <c r="G5" s="134"/>
      <c r="H5" s="134"/>
      <c r="I5" s="134"/>
      <c r="J5" s="134"/>
      <c r="K5" s="134"/>
      <c r="L5" s="135"/>
      <c r="M5" s="134"/>
      <c r="N5" s="338"/>
      <c r="O5" s="136"/>
      <c r="P5" s="137"/>
      <c r="Q5" s="136"/>
    </row>
    <row r="6" spans="1:17" x14ac:dyDescent="0.25">
      <c r="A6" s="11"/>
      <c r="B6" s="30" t="str">
        <f t="shared" ref="B6" si="2">IF(ISBLANK(C6),"",IF(ISERR(SEARCH(C6&amp;"\","&lt;B&gt;\&lt;1&gt;\&lt;2&gt;\&lt;3&gt;\")),IF(AND(NOT(ISBLANK(B5)),B5&lt;=3),B5,""),
IF(SEARCH(C6&amp;"\","&lt;B&gt;\&lt;1&gt;\&lt;2&gt;\&lt;3&gt;\")=1,0,IF(SEARCH(C6&amp;"\","&lt;B&gt;\&lt;1&gt;\&lt;2&gt;\&lt;3&gt;\")=5,1,IF(SEARCH(C6&amp;"\","&lt;B&gt;\&lt;1&gt;\&lt;2&gt;\&lt;3&gt;\")=9,2,IF(SEARCH(C6&amp;"\","&lt;B&gt;\&lt;1&gt;\&lt;2&gt;\&lt;3&gt;\")=13,3,""))))))</f>
        <v/>
      </c>
      <c r="C6" s="20"/>
      <c r="D6" s="19" t="s">
        <v>5</v>
      </c>
      <c r="E6" s="318"/>
      <c r="F6" s="361">
        <f>(F7*20+G7*10+H7*10+J7*30+K7*15+L7*15)/100</f>
        <v>0</v>
      </c>
      <c r="G6" s="362"/>
      <c r="H6" s="362"/>
      <c r="I6" s="362"/>
      <c r="J6" s="362"/>
      <c r="K6" s="362"/>
      <c r="L6" s="362"/>
      <c r="M6" s="363"/>
      <c r="N6" s="325"/>
      <c r="O6" s="52"/>
      <c r="P6" s="53"/>
      <c r="Q6" s="128"/>
    </row>
    <row r="7" spans="1:17" ht="15" customHeight="1" x14ac:dyDescent="0.25">
      <c r="A7" s="11"/>
      <c r="B7" s="21" t="str">
        <f t="shared" ref="B7" si="3">IF(ISBLANK(C7),"",IF(ISERR(SEARCH(C7&amp;"\","&lt;B&gt;\&lt;1&gt;\&lt;2&gt;\&lt;3&gt;\")),IF(AND(NOT(ISBLANK(B6)),B6&lt;=3),B6,""),
IF(SEARCH(C7&amp;"\","&lt;B&gt;\&lt;1&gt;\&lt;2&gt;\&lt;3&gt;\")=1,0,IF(SEARCH(C7&amp;"\","&lt;B&gt;\&lt;1&gt;\&lt;2&gt;\&lt;3&gt;\")=5,1,IF(SEARCH(C7&amp;"\","&lt;B&gt;\&lt;1&gt;\&lt;2&gt;\&lt;3&gt;\")=9,2,IF(SEARCH(C7&amp;"\","&lt;B&gt;\&lt;1&gt;\&lt;2&gt;\&lt;3&gt;\")=13,3,""))))))</f>
        <v/>
      </c>
      <c r="C7" s="22"/>
      <c r="D7" s="111">
        <f>IF(SUM(A8:A15)&lt;=0,0,COUNTIF(M8:M15,"&lt;&gt;")/SUM(A8:A15))</f>
        <v>0</v>
      </c>
      <c r="E7" s="318" t="s">
        <v>194</v>
      </c>
      <c r="F7" s="114">
        <f>(COUNTIFS($A7:$A15,"&gt;0",$C7:$C15,"=PG",F7:F15,"=1")*Capa!$G$14+COUNTIFS($A7:$A15,"&gt;0",$C7:$C15,"=PG",F7:F15,"=2")*Capa!$H$14+COUNTIFS($A7:$A15,"&gt;0",$C7:$C15,"=PG",F7:F15,"=3")*Capa!$I$14+COUNTIFS($A7:$A15,"&gt;0",$C7:$C15,"=PG",F7:F15,"=4")*Capa!$J$14)/(COUNTIFS($A7:$A15,"&gt;0",$C7:$C15,"=PG")*100)</f>
        <v>0</v>
      </c>
      <c r="G7" s="114">
        <f>(COUNTIFS($A7:$A15,"&gt;0",$C7:$C15,"=PG",G7:G15,"=1")*Capa!$G$14+COUNTIFS($A7:$A15,"&gt;0",$C7:$C15,"=PG",G7:G15,"=2")*Capa!$H$14+COUNTIFS($A7:$A15,"&gt;0",$C7:$C15,"=PG",G7:G15,"=3")*Capa!$I$14+COUNTIFS($A7:$A15,"&gt;0",$C7:$C15,"=PG",G7:G15,"=4")*Capa!$J$14)/(COUNTIFS($A7:$A15,"&gt;0",$C7:$C15,"=PG")*100)</f>
        <v>0</v>
      </c>
      <c r="H7" s="114">
        <f>(COUNTIFS($A7:$A15,"&gt;0",$C7:$C15,"=PG",H7:H15,"=1")*Capa!$G$14+COUNTIFS($A7:$A15,"&gt;0",$C7:$C15,"=PG",H7:H15,"=2")*Capa!$H$14+COUNTIFS($A7:$A15,"&gt;0",$C7:$C15,"=PG",H7:H15,"=3")*Capa!$I$14+COUNTIFS($A7:$A15,"&gt;0",$C7:$C15,"=PG",H7:H15,"=4")*Capa!$J$14)/(COUNTIFS($A7:$A15,"&gt;0",$C7:$C15,"=PG")*100)</f>
        <v>0</v>
      </c>
      <c r="I7" s="315">
        <f>COUNTIFS($A8:$A14,"&gt;0",I8:I14,"&gt;0")</f>
        <v>0</v>
      </c>
      <c r="J7" s="114">
        <f>(COUNTIFS($A7:$A15,"&gt;0",$C7:$C15,"=PG",J7:J15,"=1")*Capa!$G$14+COUNTIFS($A7:$A15,"&gt;0",$C7:$C15,"=PG",J7:J15,"=2")*Capa!$H$14+COUNTIFS($A7:$A15,"&gt;0",$C7:$C15,"=PG",J7:J15,"=3")*Capa!$I$14+COUNTIFS($A7:$A15,"&gt;0",$C7:$C15,"=PG",J7:J15,"=4")*Capa!$J$14)/(COUNTIFS($A7:$A15,"&gt;0",$C7:$C15,"=PG")*100)</f>
        <v>0</v>
      </c>
      <c r="K7" s="114">
        <f>(COUNTIFS($A7:$A15,"&gt;0",$C7:$C15,"=PG",K7:K15,"=1")*Capa!$G$14+COUNTIFS($A7:$A15,"&gt;0",$C7:$C15,"=PG",K7:K15,"=2")*Capa!$H$14+COUNTIFS($A7:$A15,"&gt;0",$C7:$C15,"=PG",K7:K15,"=3")*Capa!$I$14+COUNTIFS($A7:$A15,"&gt;0",$C7:$C15,"=PG",K7:K15,"=4")*Capa!$J$14)/(COUNTIFS($A7:$A15,"&gt;0",$C7:$C15,"=PG")*100)</f>
        <v>0</v>
      </c>
      <c r="L7" s="114">
        <f>(COUNTIFS($A7:$A15,"&gt;0",$C7:$C15,"=PG",L7:L15,"=1")*Capa!$G$14+COUNTIFS($A7:$A15,"&gt;0",$C7:$C15,"=PG",L7:L15,"=2")*Capa!$H$14+COUNTIFS($A7:$A15,"&gt;0",$C7:$C15,"=PG",L7:L15,"=3")*Capa!$I$14+COUNTIFS($A7:$A15,"&gt;0",$C7:$C15,"=PG",L7:L15,"=4")*Capa!$J$14)/(COUNTIFS($A7:$A15,"&gt;0",$C7:$C15,"=PG")*100)</f>
        <v>0</v>
      </c>
      <c r="M7" s="315">
        <f>COUNTIFS($A8:$A14,"&gt;0",M8:M14,"&gt;0")</f>
        <v>0</v>
      </c>
      <c r="N7" s="315"/>
      <c r="O7" s="13"/>
      <c r="P7" s="63"/>
      <c r="Q7" s="13"/>
    </row>
    <row r="8" spans="1:17" ht="67.5" x14ac:dyDescent="0.25">
      <c r="A8" s="11">
        <f>IF(Capa!$B$6&gt;=B8,1,0)</f>
        <v>0</v>
      </c>
      <c r="B8" s="9">
        <v>2</v>
      </c>
      <c r="C8" s="8" t="s">
        <v>24</v>
      </c>
      <c r="D8" s="330" t="s">
        <v>130</v>
      </c>
      <c r="E8" s="329" t="s">
        <v>199</v>
      </c>
      <c r="F8" s="86"/>
      <c r="G8" s="86"/>
      <c r="H8" s="86"/>
      <c r="I8" s="86"/>
      <c r="J8" s="86"/>
      <c r="K8" s="86"/>
      <c r="L8" s="86"/>
      <c r="M8" s="86"/>
      <c r="N8" s="339"/>
      <c r="O8" s="320"/>
      <c r="P8" s="59"/>
      <c r="Q8" s="320"/>
    </row>
    <row r="9" spans="1:17" ht="56.25" x14ac:dyDescent="0.25">
      <c r="A9" s="11">
        <f>IF(Capa!$B$6&gt;=B9,1,0)</f>
        <v>0</v>
      </c>
      <c r="B9" s="9">
        <v>2</v>
      </c>
      <c r="C9" s="8" t="s">
        <v>24</v>
      </c>
      <c r="D9" s="330" t="s">
        <v>131</v>
      </c>
      <c r="E9" s="329" t="s">
        <v>200</v>
      </c>
      <c r="F9" s="86"/>
      <c r="G9" s="86"/>
      <c r="H9" s="86"/>
      <c r="I9" s="86"/>
      <c r="J9" s="86"/>
      <c r="K9" s="86"/>
      <c r="L9" s="86"/>
      <c r="M9" s="86"/>
      <c r="N9" s="339"/>
      <c r="O9" s="320"/>
      <c r="P9" s="59"/>
      <c r="Q9" s="320"/>
    </row>
    <row r="10" spans="1:17" ht="33.75" x14ac:dyDescent="0.25">
      <c r="A10" s="11">
        <f>IF(Capa!$B$6&gt;=B10,1,0)</f>
        <v>0</v>
      </c>
      <c r="B10" s="9">
        <v>1</v>
      </c>
      <c r="C10" s="8" t="s">
        <v>24</v>
      </c>
      <c r="D10" s="330" t="s">
        <v>132</v>
      </c>
      <c r="E10" s="329" t="s">
        <v>277</v>
      </c>
      <c r="F10" s="86"/>
      <c r="G10" s="86"/>
      <c r="H10" s="86"/>
      <c r="I10" s="86"/>
      <c r="J10" s="86"/>
      <c r="K10" s="86"/>
      <c r="L10" s="86"/>
      <c r="M10" s="86"/>
      <c r="N10" s="339"/>
      <c r="O10" s="320"/>
      <c r="P10" s="59"/>
      <c r="Q10" s="320"/>
    </row>
    <row r="11" spans="1:17" ht="78.75" x14ac:dyDescent="0.25">
      <c r="A11" s="11">
        <f>IF(Capa!$B$6&gt;=B11,1,0)</f>
        <v>1</v>
      </c>
      <c r="B11" s="9">
        <v>0</v>
      </c>
      <c r="C11" s="8" t="s">
        <v>24</v>
      </c>
      <c r="D11" s="330" t="s">
        <v>133</v>
      </c>
      <c r="E11" s="329" t="s">
        <v>278</v>
      </c>
      <c r="F11" s="86"/>
      <c r="G11" s="86"/>
      <c r="H11" s="86"/>
      <c r="I11" s="86"/>
      <c r="J11" s="86"/>
      <c r="K11" s="86"/>
      <c r="L11" s="86"/>
      <c r="M11" s="86"/>
      <c r="N11" s="339"/>
      <c r="O11" s="320"/>
      <c r="P11" s="59"/>
      <c r="Q11" s="320"/>
    </row>
    <row r="12" spans="1:17" ht="56.25" x14ac:dyDescent="0.25">
      <c r="A12" s="11">
        <f>IF(Capa!$B$6&gt;=B12,1,0)</f>
        <v>0</v>
      </c>
      <c r="B12" s="9">
        <v>2</v>
      </c>
      <c r="C12" s="8" t="s">
        <v>24</v>
      </c>
      <c r="D12" s="330" t="s">
        <v>228</v>
      </c>
      <c r="E12" s="329" t="s">
        <v>212</v>
      </c>
      <c r="F12" s="86"/>
      <c r="G12" s="86"/>
      <c r="H12" s="86"/>
      <c r="I12" s="86"/>
      <c r="J12" s="86"/>
      <c r="K12" s="86"/>
      <c r="L12" s="86"/>
      <c r="M12" s="86"/>
      <c r="N12" s="339"/>
      <c r="O12" s="320"/>
      <c r="P12" s="59"/>
      <c r="Q12" s="320"/>
    </row>
    <row r="13" spans="1:17" ht="56.25" x14ac:dyDescent="0.25">
      <c r="A13" s="11">
        <f>IF(Capa!$B$6&gt;=B13,1,0)</f>
        <v>1</v>
      </c>
      <c r="B13" s="9">
        <v>0</v>
      </c>
      <c r="C13" s="8" t="s">
        <v>24</v>
      </c>
      <c r="D13" s="330" t="s">
        <v>134</v>
      </c>
      <c r="E13" s="329" t="s">
        <v>279</v>
      </c>
      <c r="F13" s="86"/>
      <c r="G13" s="86"/>
      <c r="H13" s="86"/>
      <c r="I13" s="86"/>
      <c r="J13" s="86"/>
      <c r="K13" s="86"/>
      <c r="L13" s="86"/>
      <c r="M13" s="86"/>
      <c r="N13" s="339"/>
      <c r="O13" s="320"/>
      <c r="P13" s="59"/>
      <c r="Q13" s="142"/>
    </row>
    <row r="14" spans="1:17" ht="78.75" x14ac:dyDescent="0.25">
      <c r="A14" s="11">
        <f>IF(Capa!$B$6&gt;=B14,1,0)</f>
        <v>0</v>
      </c>
      <c r="B14" s="9">
        <v>3</v>
      </c>
      <c r="C14" s="8" t="s">
        <v>24</v>
      </c>
      <c r="D14" s="330" t="s">
        <v>135</v>
      </c>
      <c r="E14" s="329" t="s">
        <v>280</v>
      </c>
      <c r="F14" s="86"/>
      <c r="G14" s="86"/>
      <c r="H14" s="86"/>
      <c r="I14" s="86"/>
      <c r="J14" s="86"/>
      <c r="K14" s="86"/>
      <c r="L14" s="86"/>
      <c r="M14" s="86"/>
      <c r="N14" s="339"/>
      <c r="O14" s="320"/>
      <c r="P14" s="59"/>
      <c r="Q14" s="52"/>
    </row>
    <row r="15" spans="1:17" x14ac:dyDescent="0.25">
      <c r="A15" s="11"/>
      <c r="B15" s="130" t="str">
        <f>IF(ISBLANK(C15),"",IF(ISERR(SEARCH(C15&amp;"\","&lt;B&gt;\&lt;1&gt;\&lt;2&gt;\&lt;3&gt;\")),IF(AND(NOT(ISBLANK(#REF!)),#REF!&lt;=3),#REF!,""),
IF(SEARCH(C15&amp;"\","&lt;B&gt;\&lt;1&gt;\&lt;2&gt;\&lt;3&gt;\")=1,0,IF(SEARCH(C15&amp;"\","&lt;B&gt;\&lt;1&gt;\&lt;2&gt;\&lt;3&gt;\")=5,1,IF(SEARCH(C15&amp;"\","&lt;B&gt;\&lt;1&gt;\&lt;2&gt;\&lt;3&gt;\")=9,2,IF(SEARCH(C15&amp;"\","&lt;B&gt;\&lt;1&gt;\&lt;2&gt;\&lt;3&gt;\")=13,3,""))))))</f>
        <v/>
      </c>
      <c r="C15" s="138"/>
      <c r="D15" s="151"/>
      <c r="E15" s="133"/>
      <c r="F15" s="140"/>
      <c r="G15" s="140"/>
      <c r="H15" s="140"/>
      <c r="I15" s="140"/>
      <c r="J15" s="140"/>
      <c r="K15" s="140"/>
      <c r="L15" s="141"/>
      <c r="M15" s="140"/>
      <c r="N15" s="324"/>
      <c r="O15" s="142"/>
      <c r="P15" s="143"/>
      <c r="Q15" s="13"/>
    </row>
    <row r="16" spans="1:17" x14ac:dyDescent="0.25">
      <c r="A16" s="11"/>
      <c r="B16" s="16" t="str">
        <f t="shared" ref="B16:B17" si="4">IF(ISBLANK(C16),"",IF(ISERR(SEARCH(C16&amp;"\","&lt;B&gt;\&lt;1&gt;\&lt;2&gt;\&lt;3&gt;\")),IF(AND(NOT(ISBLANK(B15)),B15&lt;=3),B15,""),
IF(SEARCH(C16&amp;"\","&lt;B&gt;\&lt;1&gt;\&lt;2&gt;\&lt;3&gt;\")=1,0,IF(SEARCH(C16&amp;"\","&lt;B&gt;\&lt;1&gt;\&lt;2&gt;\&lt;3&gt;\")=5,1,IF(SEARCH(C16&amp;"\","&lt;B&gt;\&lt;1&gt;\&lt;2&gt;\&lt;3&gt;\")=9,2,IF(SEARCH(C16&amp;"\","&lt;B&gt;\&lt;1&gt;\&lt;2&gt;\&lt;3&gt;\")=13,3,""))))))</f>
        <v/>
      </c>
      <c r="C16" s="20"/>
      <c r="D16" s="19" t="s">
        <v>6</v>
      </c>
      <c r="E16" s="27"/>
      <c r="F16" s="361">
        <f>(F17*20+G17*10+H17*10+J17*30+K17*15+L17*15)/100</f>
        <v>0</v>
      </c>
      <c r="G16" s="362"/>
      <c r="H16" s="362"/>
      <c r="I16" s="362"/>
      <c r="J16" s="362"/>
      <c r="K16" s="362"/>
      <c r="L16" s="362"/>
      <c r="M16" s="363"/>
      <c r="N16" s="325"/>
      <c r="O16" s="52"/>
      <c r="P16" s="53"/>
      <c r="Q16" s="320"/>
    </row>
    <row r="17" spans="1:17" x14ac:dyDescent="0.25">
      <c r="A17" s="11"/>
      <c r="B17" s="30" t="str">
        <f t="shared" si="4"/>
        <v/>
      </c>
      <c r="C17" s="155"/>
      <c r="D17" s="111">
        <f>IF(SUM(A18:A22)&lt;=0,0,COUNTIF(M18:M22,"&lt;&gt;")/SUM(A18:A22))</f>
        <v>0</v>
      </c>
      <c r="E17" s="318" t="s">
        <v>194</v>
      </c>
      <c r="F17" s="114">
        <f>(COUNTIFS($A17:$A22,"&gt;0",$C17:$C22,"=PG",F17:F22,"=1")*Capa!$G$14+COUNTIFS($A17:$A22,"&gt;0",$C17:$C22,"=PG",F17:F22,"=2")*Capa!$H$14+COUNTIFS($A17:$A22,"&gt;0",$C17:$C22,"=PG",F17:F22,"=3")*Capa!$I$14+COUNTIFS($A17:$A22,"&gt;0",$C17:$C22,"=PG",F17:F22,"=4")*Capa!$J$14)/(COUNTIFS($A17:$A22,"&gt;0",$C17:$C22,"=PG")*100)</f>
        <v>0</v>
      </c>
      <c r="G17" s="114">
        <f>(COUNTIFS($A17:$A22,"&gt;0",$C17:$C22,"=PG",G17:G22,"=1")*Capa!$G$14+COUNTIFS($A17:$A22,"&gt;0",$C17:$C22,"=PG",G17:G22,"=2")*Capa!$H$14+COUNTIFS($A17:$A22,"&gt;0",$C17:$C22,"=PG",G17:G22,"=3")*Capa!$I$14+COUNTIFS($A17:$A22,"&gt;0",$C17:$C22,"=PG",G17:G22,"=4")*Capa!$J$14)/(COUNTIFS($A17:$A22,"&gt;0",$C17:$C22,"=PG")*100)</f>
        <v>0</v>
      </c>
      <c r="H17" s="114">
        <f>(COUNTIFS($A17:$A22,"&gt;0",$C17:$C22,"=PG",H17:H22,"=1")*Capa!$G$14+COUNTIFS($A17:$A22,"&gt;0",$C17:$C22,"=PG",H17:H22,"=2")*Capa!$H$14+COUNTIFS($A17:$A22,"&gt;0",$C17:$C22,"=PG",H17:H22,"=3")*Capa!$I$14+COUNTIFS($A17:$A22,"&gt;0",$C17:$C22,"=PG",H17:H22,"=4")*Capa!$J$14)/(COUNTIFS($A17:$A22,"&gt;0",$C17:$C22,"=PG")*100)</f>
        <v>0</v>
      </c>
      <c r="I17" s="315">
        <f>COUNTIFS($A18:$A21,"&gt;0",I18:I21,"&gt;0")</f>
        <v>0</v>
      </c>
      <c r="J17" s="114">
        <f>(COUNTIFS($A17:$A22,"&gt;0",$C17:$C22,"=PG",J17:J22,"=1")*Capa!$G$14+COUNTIFS($A17:$A22,"&gt;0",$C17:$C22,"=PG",J17:J22,"=2")*Capa!$H$14+COUNTIFS($A17:$A22,"&gt;0",$C17:$C22,"=PG",J17:J22,"=3")*Capa!$I$14+COUNTIFS($A17:$A22,"&gt;0",$C17:$C22,"=PG",J17:J22,"=4")*Capa!$J$14)/(COUNTIFS($A17:$A22,"&gt;0",$C17:$C22,"=PG")*100)</f>
        <v>0</v>
      </c>
      <c r="K17" s="114">
        <f>(COUNTIFS($A17:$A22,"&gt;0",$C17:$C22,"=PG",K17:K22,"=1")*Capa!$G$14+COUNTIFS($A17:$A22,"&gt;0",$C17:$C22,"=PG",K17:K22,"=2")*Capa!$H$14+COUNTIFS($A17:$A22,"&gt;0",$C17:$C22,"=PG",K17:K22,"=3")*Capa!$I$14+COUNTIFS($A17:$A22,"&gt;0",$C17:$C22,"=PG",K17:K22,"=4")*Capa!$J$14)/(COUNTIFS($A17:$A22,"&gt;0",$C17:$C22,"=PG")*100)</f>
        <v>0</v>
      </c>
      <c r="L17" s="114">
        <f>(COUNTIFS($A17:$A22,"&gt;0",$C17:$C22,"=PG",L17:L22,"=1")*Capa!$G$14+COUNTIFS($A17:$A22,"&gt;0",$C17:$C22,"=PG",L17:L22,"=2")*Capa!$H$14+COUNTIFS($A17:$A22,"&gt;0",$C17:$C22,"=PG",L17:L22,"=3")*Capa!$I$14+COUNTIFS($A17:$A22,"&gt;0",$C17:$C22,"=PG",L17:L22,"=4")*Capa!$J$14)/(COUNTIFS($A17:$A22,"&gt;0",$C17:$C22,"=PG")*100)</f>
        <v>0</v>
      </c>
      <c r="M17" s="315">
        <f>COUNTIFS($A18:$A21,"&gt;0",M18:M21,"&gt;0")</f>
        <v>0</v>
      </c>
      <c r="N17" s="315"/>
      <c r="O17" s="13"/>
      <c r="P17" s="63"/>
      <c r="Q17" s="320"/>
    </row>
    <row r="18" spans="1:17" ht="78.75" x14ac:dyDescent="0.25">
      <c r="A18" s="11">
        <f>IF(Capa!$B$6&gt;=B18,1,0)</f>
        <v>1</v>
      </c>
      <c r="B18" s="9">
        <v>0</v>
      </c>
      <c r="C18" s="8" t="s">
        <v>24</v>
      </c>
      <c r="D18" s="302" t="s">
        <v>136</v>
      </c>
      <c r="E18" s="319" t="s">
        <v>213</v>
      </c>
      <c r="F18" s="86"/>
      <c r="G18" s="86"/>
      <c r="H18" s="86"/>
      <c r="I18" s="86"/>
      <c r="J18" s="86"/>
      <c r="K18" s="86"/>
      <c r="L18" s="86"/>
      <c r="M18" s="86"/>
      <c r="N18" s="339"/>
      <c r="O18" s="320"/>
      <c r="P18" s="59"/>
      <c r="Q18" s="320"/>
    </row>
    <row r="19" spans="1:17" ht="56.25" x14ac:dyDescent="0.25">
      <c r="A19" s="11">
        <f>IF(Capa!$B$6&gt;=B19,1,0)</f>
        <v>0</v>
      </c>
      <c r="B19" s="345">
        <v>2</v>
      </c>
      <c r="C19" s="8" t="s">
        <v>24</v>
      </c>
      <c r="D19" s="302" t="s">
        <v>137</v>
      </c>
      <c r="E19" s="319" t="s">
        <v>214</v>
      </c>
      <c r="F19" s="86"/>
      <c r="G19" s="86"/>
      <c r="H19" s="86"/>
      <c r="I19" s="86"/>
      <c r="J19" s="86"/>
      <c r="K19" s="86"/>
      <c r="L19" s="86"/>
      <c r="M19" s="86"/>
      <c r="N19" s="339"/>
      <c r="O19" s="320"/>
      <c r="P19" s="59"/>
      <c r="Q19" s="320"/>
    </row>
    <row r="20" spans="1:17" ht="78.75" x14ac:dyDescent="0.25">
      <c r="A20" s="11">
        <f>IF(Capa!$B$6&gt;=B20,1,0)</f>
        <v>0</v>
      </c>
      <c r="B20" s="9">
        <v>1</v>
      </c>
      <c r="C20" s="8" t="s">
        <v>24</v>
      </c>
      <c r="D20" s="302" t="s">
        <v>138</v>
      </c>
      <c r="E20" s="319" t="s">
        <v>215</v>
      </c>
      <c r="F20" s="86"/>
      <c r="G20" s="86"/>
      <c r="H20" s="86"/>
      <c r="I20" s="86"/>
      <c r="J20" s="86"/>
      <c r="K20" s="86"/>
      <c r="L20" s="86"/>
      <c r="M20" s="86"/>
      <c r="N20" s="339"/>
      <c r="O20" s="320"/>
      <c r="P20" s="59"/>
      <c r="Q20" s="320"/>
    </row>
    <row r="21" spans="1:17" ht="56.25" x14ac:dyDescent="0.25">
      <c r="A21" s="11">
        <f>IF(Capa!$B$6&gt;=B21,1,0)</f>
        <v>0</v>
      </c>
      <c r="B21" s="345">
        <v>3</v>
      </c>
      <c r="C21" s="8" t="s">
        <v>24</v>
      </c>
      <c r="D21" s="302" t="s">
        <v>139</v>
      </c>
      <c r="E21" s="319" t="s">
        <v>281</v>
      </c>
      <c r="F21" s="86"/>
      <c r="G21" s="86"/>
      <c r="H21" s="86"/>
      <c r="I21" s="86"/>
      <c r="J21" s="86"/>
      <c r="K21" s="86"/>
      <c r="L21" s="86"/>
      <c r="M21" s="86"/>
      <c r="N21" s="339"/>
      <c r="O21" s="320"/>
      <c r="P21" s="59"/>
      <c r="Q21" s="320"/>
    </row>
    <row r="22" spans="1:17" ht="25.5" x14ac:dyDescent="0.25">
      <c r="A22" s="11"/>
      <c r="B22" s="14" t="str">
        <f>IF(ISBLANK(C22),"",IF(ISERR(SEARCH(C22&amp;"\","&lt;B&gt;\&lt;1&gt;\&lt;2&gt;\&lt;3&gt;\")),IF(AND(NOT(ISBLANK(#REF!)),#REF!&lt;=3),#REF!,""),
IF(SEARCH(C22&amp;"\","&lt;B&gt;\&lt;1&gt;\&lt;2&gt;\&lt;3&gt;\")=1,0,IF(SEARCH(C22&amp;"\","&lt;B&gt;\&lt;1&gt;\&lt;2&gt;\&lt;3&gt;\")=5,1,IF(SEARCH(C22&amp;"\","&lt;B&gt;\&lt;1&gt;\&lt;2&gt;\&lt;3&gt;\")=9,2,IF(SEARCH(C22&amp;"\","&lt;B&gt;\&lt;1&gt;\&lt;2&gt;\&lt;3&gt;\")=13,3,""))))))</f>
        <v/>
      </c>
      <c r="C22" s="5"/>
      <c r="D22" s="15"/>
      <c r="E22" s="64"/>
      <c r="F22" s="56"/>
      <c r="G22" s="56"/>
      <c r="H22" s="56"/>
      <c r="I22" s="56"/>
      <c r="J22" s="56"/>
      <c r="K22" s="56"/>
      <c r="L22" s="56"/>
      <c r="M22" s="56"/>
      <c r="N22" s="56"/>
      <c r="O22" s="13"/>
      <c r="P22" s="69"/>
      <c r="Q22" s="142"/>
    </row>
    <row r="23" spans="1:17" s="42" customFormat="1" x14ac:dyDescent="0.25">
      <c r="A23" s="45"/>
      <c r="B23" s="46"/>
      <c r="C23" s="47"/>
      <c r="D23" s="48"/>
      <c r="E23" s="49"/>
      <c r="F23" s="67"/>
      <c r="G23" s="67"/>
      <c r="H23" s="67"/>
      <c r="I23" s="67"/>
      <c r="J23" s="67"/>
      <c r="K23" s="67"/>
      <c r="M23" s="67"/>
      <c r="N23" s="67"/>
      <c r="P23" s="68"/>
      <c r="Q23" s="147"/>
    </row>
    <row r="24" spans="1:17" s="42" customFormat="1" x14ac:dyDescent="0.25">
      <c r="A24" s="45"/>
      <c r="B24" s="46"/>
      <c r="C24" s="47"/>
      <c r="D24" s="48"/>
      <c r="E24" s="49"/>
      <c r="F24" s="67"/>
      <c r="G24" s="67"/>
      <c r="H24" s="67"/>
      <c r="I24" s="67"/>
      <c r="J24" s="67"/>
      <c r="K24" s="67"/>
      <c r="M24" s="67"/>
      <c r="N24" s="67"/>
      <c r="P24" s="68"/>
      <c r="Q24" s="13"/>
    </row>
    <row r="25" spans="1:17" s="42" customFormat="1" x14ac:dyDescent="0.25">
      <c r="A25" s="45"/>
      <c r="B25" s="46"/>
      <c r="C25" s="47"/>
      <c r="D25" s="48"/>
      <c r="E25" s="49"/>
      <c r="F25" s="67"/>
      <c r="G25" s="67"/>
      <c r="H25" s="67"/>
      <c r="I25" s="67"/>
      <c r="J25" s="67"/>
      <c r="K25" s="67"/>
      <c r="M25" s="67"/>
      <c r="N25" s="67"/>
      <c r="P25" s="68"/>
      <c r="Q25" s="320"/>
    </row>
    <row r="26" spans="1:17" s="42" customFormat="1" x14ac:dyDescent="0.25">
      <c r="A26" s="45"/>
      <c r="B26" s="46"/>
      <c r="C26" s="47"/>
      <c r="D26" s="48"/>
      <c r="E26" s="49"/>
      <c r="F26" s="67"/>
      <c r="G26" s="67"/>
      <c r="H26" s="67"/>
      <c r="I26" s="67"/>
      <c r="J26" s="67"/>
      <c r="K26" s="67"/>
      <c r="M26" s="67"/>
      <c r="N26" s="67"/>
      <c r="P26" s="68"/>
      <c r="Q26" s="320"/>
    </row>
    <row r="27" spans="1:17" s="42" customFormat="1" x14ac:dyDescent="0.25">
      <c r="A27" s="45"/>
      <c r="B27" s="46"/>
      <c r="C27" s="47"/>
      <c r="D27" s="48"/>
      <c r="E27" s="49"/>
      <c r="F27" s="67"/>
      <c r="G27" s="67"/>
      <c r="H27" s="67"/>
      <c r="I27" s="67"/>
      <c r="J27" s="67"/>
      <c r="K27" s="67"/>
      <c r="M27" s="67"/>
      <c r="N27" s="67"/>
      <c r="P27" s="68"/>
      <c r="Q27" s="320"/>
    </row>
    <row r="28" spans="1:17" s="42" customFormat="1" x14ac:dyDescent="0.25">
      <c r="A28" s="45"/>
      <c r="B28" s="46"/>
      <c r="C28" s="47"/>
      <c r="D28" s="48"/>
      <c r="E28" s="49"/>
      <c r="F28" s="67"/>
      <c r="G28" s="67"/>
      <c r="H28" s="67"/>
      <c r="I28" s="67"/>
      <c r="J28" s="67"/>
      <c r="K28" s="67"/>
      <c r="M28" s="67"/>
      <c r="N28" s="67"/>
      <c r="P28" s="68"/>
      <c r="Q28" s="320"/>
    </row>
    <row r="29" spans="1:17" s="42" customFormat="1" x14ac:dyDescent="0.25">
      <c r="A29" s="45"/>
      <c r="B29" s="46"/>
      <c r="C29" s="47"/>
      <c r="D29" s="48"/>
      <c r="E29" s="49"/>
      <c r="F29" s="67"/>
      <c r="G29" s="67"/>
      <c r="H29" s="67"/>
      <c r="I29" s="67"/>
      <c r="J29" s="67"/>
      <c r="K29" s="67"/>
      <c r="M29" s="67"/>
      <c r="N29" s="67"/>
      <c r="P29" s="68"/>
      <c r="Q29" s="320"/>
    </row>
    <row r="30" spans="1:17" s="42" customFormat="1" x14ac:dyDescent="0.25">
      <c r="A30" s="45"/>
      <c r="B30" s="46"/>
      <c r="C30" s="47"/>
      <c r="D30" s="48"/>
      <c r="E30" s="49"/>
      <c r="F30" s="67"/>
      <c r="G30" s="67"/>
      <c r="H30" s="67"/>
      <c r="I30" s="67"/>
      <c r="J30" s="67"/>
      <c r="K30" s="67"/>
      <c r="M30" s="67"/>
      <c r="N30" s="67"/>
      <c r="P30" s="68"/>
      <c r="Q30" s="320"/>
    </row>
    <row r="31" spans="1:17" s="42" customFormat="1" x14ac:dyDescent="0.25">
      <c r="A31" s="45"/>
      <c r="B31" s="46"/>
      <c r="C31" s="47"/>
      <c r="D31" s="48"/>
      <c r="E31" s="49"/>
      <c r="F31" s="67"/>
      <c r="G31" s="67"/>
      <c r="H31" s="67"/>
      <c r="I31" s="67"/>
      <c r="J31" s="67"/>
      <c r="K31" s="67"/>
      <c r="M31" s="67"/>
      <c r="N31" s="67"/>
      <c r="P31" s="68"/>
      <c r="Q31" s="320"/>
    </row>
    <row r="32" spans="1:17" s="42" customFormat="1" x14ac:dyDescent="0.25">
      <c r="A32" s="45"/>
      <c r="B32" s="46"/>
      <c r="C32" s="47"/>
      <c r="D32" s="48"/>
      <c r="E32" s="49"/>
      <c r="F32" s="67"/>
      <c r="G32" s="67"/>
      <c r="H32" s="67"/>
      <c r="I32" s="67"/>
      <c r="J32" s="67"/>
      <c r="K32" s="67"/>
      <c r="M32" s="67"/>
      <c r="N32" s="67"/>
      <c r="P32" s="68"/>
      <c r="Q32" s="320"/>
    </row>
    <row r="33" spans="1:17" s="42" customFormat="1" x14ac:dyDescent="0.25">
      <c r="A33" s="45"/>
      <c r="B33" s="46"/>
      <c r="C33" s="47"/>
      <c r="D33" s="48"/>
      <c r="E33" s="49"/>
      <c r="F33" s="67"/>
      <c r="G33" s="67"/>
      <c r="H33" s="67"/>
      <c r="I33" s="67"/>
      <c r="J33" s="67"/>
      <c r="K33" s="67"/>
      <c r="M33" s="67"/>
      <c r="N33" s="67"/>
      <c r="P33" s="68"/>
      <c r="Q33" s="66"/>
    </row>
    <row r="34" spans="1:17" s="42" customFormat="1" x14ac:dyDescent="0.25">
      <c r="A34" s="45"/>
      <c r="B34" s="46"/>
      <c r="C34" s="47"/>
      <c r="D34" s="48"/>
      <c r="E34" s="49"/>
      <c r="F34" s="67"/>
      <c r="G34" s="67"/>
      <c r="H34" s="67"/>
      <c r="I34" s="67"/>
      <c r="J34" s="67"/>
      <c r="K34" s="67"/>
      <c r="M34" s="67"/>
      <c r="N34" s="67"/>
      <c r="P34" s="68"/>
    </row>
    <row r="35" spans="1:17" s="42" customFormat="1" x14ac:dyDescent="0.25">
      <c r="A35" s="45"/>
      <c r="B35" s="46"/>
      <c r="C35" s="47"/>
      <c r="D35" s="48"/>
      <c r="E35" s="49"/>
      <c r="F35" s="67"/>
      <c r="G35" s="67"/>
      <c r="H35" s="67"/>
      <c r="I35" s="67"/>
      <c r="J35" s="67"/>
      <c r="K35" s="67"/>
      <c r="M35" s="67"/>
      <c r="N35" s="67"/>
      <c r="P35" s="68"/>
    </row>
    <row r="36" spans="1:17" s="42" customFormat="1" x14ac:dyDescent="0.25">
      <c r="A36" s="45"/>
      <c r="B36" s="46"/>
      <c r="C36" s="47"/>
      <c r="D36" s="48"/>
      <c r="E36" s="49"/>
      <c r="F36" s="67"/>
      <c r="G36" s="67"/>
      <c r="H36" s="67"/>
      <c r="I36" s="67"/>
      <c r="J36" s="67"/>
      <c r="K36" s="67"/>
      <c r="M36" s="67"/>
      <c r="N36" s="67"/>
      <c r="P36" s="68"/>
    </row>
    <row r="37" spans="1:17" s="42" customFormat="1" x14ac:dyDescent="0.25">
      <c r="A37" s="45"/>
      <c r="B37" s="46"/>
      <c r="C37" s="47"/>
      <c r="D37" s="48"/>
      <c r="E37" s="49"/>
      <c r="F37" s="67"/>
      <c r="G37" s="67"/>
      <c r="H37" s="67"/>
      <c r="I37" s="67"/>
      <c r="J37" s="67"/>
      <c r="K37" s="67"/>
      <c r="M37" s="67"/>
      <c r="N37" s="67"/>
      <c r="P37" s="68"/>
    </row>
    <row r="38" spans="1:17" s="42" customFormat="1" x14ac:dyDescent="0.25">
      <c r="A38" s="45"/>
      <c r="B38" s="46"/>
      <c r="C38" s="47"/>
      <c r="D38" s="48"/>
      <c r="E38" s="49"/>
      <c r="F38" s="67"/>
      <c r="G38" s="67"/>
      <c r="H38" s="67"/>
      <c r="I38" s="67"/>
      <c r="J38" s="67"/>
      <c r="K38" s="67"/>
      <c r="M38" s="67"/>
      <c r="N38" s="67"/>
      <c r="P38" s="68"/>
    </row>
    <row r="39" spans="1:17" s="42" customFormat="1" x14ac:dyDescent="0.25">
      <c r="A39" s="45"/>
      <c r="B39" s="46"/>
      <c r="C39" s="47"/>
      <c r="D39" s="48"/>
      <c r="E39" s="49"/>
      <c r="F39" s="67"/>
      <c r="G39" s="67"/>
      <c r="H39" s="67"/>
      <c r="I39" s="67"/>
      <c r="J39" s="67"/>
      <c r="K39" s="67"/>
      <c r="M39" s="67"/>
      <c r="N39" s="67"/>
      <c r="P39" s="68"/>
    </row>
    <row r="40" spans="1:17" s="42" customFormat="1" x14ac:dyDescent="0.25">
      <c r="A40" s="45"/>
      <c r="B40" s="46"/>
      <c r="C40" s="47"/>
      <c r="D40" s="48"/>
      <c r="E40" s="49"/>
      <c r="F40" s="67"/>
      <c r="G40" s="67"/>
      <c r="H40" s="67"/>
      <c r="I40" s="67"/>
      <c r="J40" s="67"/>
      <c r="K40" s="67"/>
      <c r="M40" s="67"/>
      <c r="N40" s="67"/>
      <c r="P40" s="68"/>
    </row>
    <row r="41" spans="1:17" s="42" customFormat="1" x14ac:dyDescent="0.25">
      <c r="A41" s="45"/>
      <c r="B41" s="46"/>
      <c r="C41" s="47"/>
      <c r="D41" s="48"/>
      <c r="E41" s="49"/>
      <c r="F41" s="67"/>
      <c r="G41" s="67"/>
      <c r="H41" s="67"/>
      <c r="I41" s="67"/>
      <c r="J41" s="67"/>
      <c r="K41" s="67"/>
      <c r="M41" s="67"/>
      <c r="N41" s="67"/>
      <c r="P41" s="68"/>
    </row>
    <row r="42" spans="1:17" s="42" customFormat="1" x14ac:dyDescent="0.25">
      <c r="A42" s="45"/>
      <c r="B42" s="46"/>
      <c r="C42" s="47"/>
      <c r="D42" s="48"/>
      <c r="E42" s="49"/>
      <c r="F42" s="67"/>
      <c r="G42" s="67"/>
      <c r="H42" s="67"/>
      <c r="I42" s="67"/>
      <c r="J42" s="67"/>
      <c r="K42" s="67"/>
      <c r="M42" s="67"/>
      <c r="N42" s="67"/>
      <c r="P42" s="68"/>
    </row>
    <row r="43" spans="1:17" s="42" customFormat="1" x14ac:dyDescent="0.25">
      <c r="A43" s="45"/>
      <c r="B43" s="46"/>
      <c r="C43" s="47"/>
      <c r="D43" s="48"/>
      <c r="E43" s="49"/>
      <c r="F43" s="67"/>
      <c r="G43" s="67"/>
      <c r="H43" s="67"/>
      <c r="I43" s="67"/>
      <c r="J43" s="67"/>
      <c r="K43" s="67"/>
      <c r="M43" s="67"/>
      <c r="N43" s="67"/>
      <c r="P43" s="68"/>
    </row>
    <row r="44" spans="1:17" s="42" customFormat="1" x14ac:dyDescent="0.25">
      <c r="A44" s="45"/>
      <c r="B44" s="46"/>
      <c r="C44" s="47"/>
      <c r="D44" s="48"/>
      <c r="E44" s="49"/>
      <c r="F44" s="67"/>
      <c r="G44" s="67"/>
      <c r="H44" s="67"/>
      <c r="I44" s="67"/>
      <c r="J44" s="67"/>
      <c r="K44" s="67"/>
      <c r="M44" s="67"/>
      <c r="N44" s="67"/>
      <c r="P44" s="68"/>
    </row>
    <row r="45" spans="1:17" s="42" customFormat="1" x14ac:dyDescent="0.25">
      <c r="A45" s="45"/>
      <c r="B45" s="46"/>
      <c r="C45" s="47"/>
      <c r="D45" s="48"/>
      <c r="E45" s="49"/>
      <c r="F45" s="67"/>
      <c r="G45" s="67"/>
      <c r="H45" s="67"/>
      <c r="I45" s="67"/>
      <c r="J45" s="67"/>
      <c r="K45" s="67"/>
      <c r="M45" s="67"/>
      <c r="N45" s="67"/>
      <c r="P45" s="68"/>
    </row>
    <row r="46" spans="1:17" s="42" customFormat="1" x14ac:dyDescent="0.25">
      <c r="A46" s="45"/>
      <c r="B46" s="46"/>
      <c r="C46" s="47"/>
      <c r="D46" s="48"/>
      <c r="E46" s="49"/>
      <c r="F46" s="67"/>
      <c r="G46" s="67"/>
      <c r="H46" s="67"/>
      <c r="I46" s="67"/>
      <c r="J46" s="67"/>
      <c r="K46" s="67"/>
      <c r="M46" s="67"/>
      <c r="N46" s="67"/>
      <c r="P46" s="68"/>
    </row>
    <row r="47" spans="1:17" s="42" customFormat="1" x14ac:dyDescent="0.25">
      <c r="A47" s="45"/>
      <c r="B47" s="46"/>
      <c r="C47" s="47"/>
      <c r="D47" s="48"/>
      <c r="E47" s="49"/>
      <c r="F47" s="67"/>
      <c r="G47" s="67"/>
      <c r="H47" s="67"/>
      <c r="I47" s="67"/>
      <c r="J47" s="67"/>
      <c r="K47" s="67"/>
      <c r="M47" s="67"/>
      <c r="N47" s="67"/>
      <c r="P47" s="68"/>
    </row>
    <row r="48" spans="1:17" s="42" customFormat="1" x14ac:dyDescent="0.25">
      <c r="A48" s="45"/>
      <c r="B48" s="46"/>
      <c r="C48" s="47"/>
      <c r="D48" s="48"/>
      <c r="E48" s="49"/>
      <c r="F48" s="67"/>
      <c r="G48" s="67"/>
      <c r="H48" s="67"/>
      <c r="I48" s="67"/>
      <c r="J48" s="67"/>
      <c r="K48" s="67"/>
      <c r="M48" s="67"/>
      <c r="N48" s="67"/>
      <c r="P48" s="68"/>
    </row>
    <row r="49" spans="1:16" s="42" customFormat="1" x14ac:dyDescent="0.25">
      <c r="A49" s="45"/>
      <c r="B49" s="46"/>
      <c r="C49" s="47"/>
      <c r="D49" s="48"/>
      <c r="E49" s="49"/>
      <c r="F49" s="67"/>
      <c r="G49" s="67"/>
      <c r="H49" s="67"/>
      <c r="I49" s="67"/>
      <c r="J49" s="67"/>
      <c r="K49" s="67"/>
      <c r="M49" s="67"/>
      <c r="N49" s="67"/>
      <c r="P49" s="68"/>
    </row>
    <row r="50" spans="1:16" s="42" customFormat="1" x14ac:dyDescent="0.25">
      <c r="A50" s="45"/>
      <c r="B50" s="46"/>
      <c r="C50" s="47"/>
      <c r="D50" s="48"/>
      <c r="E50" s="49"/>
      <c r="F50" s="67"/>
      <c r="G50" s="67"/>
      <c r="H50" s="67"/>
      <c r="I50" s="67"/>
      <c r="J50" s="67"/>
      <c r="K50" s="67"/>
      <c r="M50" s="67"/>
      <c r="N50" s="67"/>
      <c r="P50" s="68"/>
    </row>
    <row r="51" spans="1:16" s="42" customFormat="1" x14ac:dyDescent="0.25">
      <c r="A51" s="45"/>
      <c r="B51" s="46"/>
      <c r="C51" s="47"/>
      <c r="D51" s="48"/>
      <c r="E51" s="49"/>
      <c r="F51" s="67"/>
      <c r="G51" s="67"/>
      <c r="H51" s="67"/>
      <c r="I51" s="67"/>
      <c r="J51" s="67"/>
      <c r="K51" s="67"/>
      <c r="M51" s="67"/>
      <c r="N51" s="67"/>
      <c r="P51" s="68"/>
    </row>
    <row r="52" spans="1:16" s="42" customFormat="1" x14ac:dyDescent="0.25">
      <c r="A52" s="45"/>
      <c r="B52" s="46"/>
      <c r="C52" s="47"/>
      <c r="D52" s="48"/>
      <c r="E52" s="49"/>
      <c r="F52" s="67"/>
      <c r="G52" s="67"/>
      <c r="H52" s="67"/>
      <c r="I52" s="67"/>
      <c r="J52" s="67"/>
      <c r="K52" s="67"/>
      <c r="M52" s="67"/>
      <c r="N52" s="67"/>
      <c r="P52" s="68"/>
    </row>
    <row r="53" spans="1:16" s="42" customFormat="1" x14ac:dyDescent="0.25">
      <c r="A53" s="45"/>
      <c r="B53" s="46"/>
      <c r="C53" s="47"/>
      <c r="D53" s="48"/>
      <c r="E53" s="49"/>
      <c r="F53" s="67"/>
      <c r="G53" s="67"/>
      <c r="H53" s="67"/>
      <c r="I53" s="67"/>
      <c r="J53" s="67"/>
      <c r="K53" s="67"/>
      <c r="M53" s="67"/>
      <c r="N53" s="67"/>
      <c r="P53" s="68"/>
    </row>
    <row r="54" spans="1:16" s="42" customFormat="1" x14ac:dyDescent="0.25">
      <c r="A54" s="45"/>
      <c r="B54" s="46"/>
      <c r="C54" s="47"/>
      <c r="D54" s="48"/>
      <c r="E54" s="49"/>
      <c r="F54" s="67"/>
      <c r="G54" s="67"/>
      <c r="H54" s="67"/>
      <c r="I54" s="67"/>
      <c r="J54" s="67"/>
      <c r="K54" s="67"/>
      <c r="M54" s="67"/>
      <c r="N54" s="67"/>
      <c r="P54" s="68"/>
    </row>
    <row r="55" spans="1:16" s="42" customFormat="1" x14ac:dyDescent="0.25">
      <c r="A55" s="45"/>
      <c r="B55" s="46"/>
      <c r="C55" s="47"/>
      <c r="D55" s="48"/>
      <c r="E55" s="49"/>
      <c r="F55" s="67"/>
      <c r="G55" s="67"/>
      <c r="H55" s="67"/>
      <c r="I55" s="67"/>
      <c r="J55" s="67"/>
      <c r="K55" s="67"/>
      <c r="M55" s="67"/>
      <c r="N55" s="67"/>
      <c r="P55" s="68"/>
    </row>
    <row r="56" spans="1:16" s="42" customFormat="1" x14ac:dyDescent="0.25">
      <c r="A56" s="45"/>
      <c r="B56" s="46"/>
      <c r="C56" s="47"/>
      <c r="D56" s="48"/>
      <c r="E56" s="49"/>
      <c r="F56" s="67"/>
      <c r="G56" s="67"/>
      <c r="H56" s="67"/>
      <c r="I56" s="67"/>
      <c r="J56" s="67"/>
      <c r="K56" s="67"/>
      <c r="M56" s="67"/>
      <c r="N56" s="67"/>
      <c r="P56" s="68"/>
    </row>
    <row r="57" spans="1:16" s="42" customFormat="1" x14ac:dyDescent="0.25">
      <c r="A57" s="45"/>
      <c r="B57" s="46"/>
      <c r="C57" s="47"/>
      <c r="D57" s="48"/>
      <c r="E57" s="49"/>
      <c r="F57" s="67"/>
      <c r="G57" s="67"/>
      <c r="H57" s="67"/>
      <c r="I57" s="67"/>
      <c r="J57" s="67"/>
      <c r="K57" s="67"/>
      <c r="M57" s="67"/>
      <c r="N57" s="67"/>
      <c r="P57" s="68"/>
    </row>
    <row r="58" spans="1:16" s="42" customFormat="1" x14ac:dyDescent="0.25">
      <c r="A58" s="45"/>
      <c r="B58" s="46"/>
      <c r="C58" s="47"/>
      <c r="D58" s="48"/>
      <c r="E58" s="49"/>
      <c r="F58" s="67"/>
      <c r="G58" s="67"/>
      <c r="H58" s="67"/>
      <c r="I58" s="67"/>
      <c r="J58" s="67"/>
      <c r="K58" s="67"/>
      <c r="M58" s="67"/>
      <c r="N58" s="67"/>
      <c r="P58" s="68"/>
    </row>
    <row r="59" spans="1:16" s="42" customFormat="1" x14ac:dyDescent="0.25">
      <c r="A59" s="45"/>
      <c r="B59" s="46"/>
      <c r="C59" s="47"/>
      <c r="D59" s="48"/>
      <c r="E59" s="49"/>
      <c r="F59" s="67"/>
      <c r="G59" s="67"/>
      <c r="H59" s="67"/>
      <c r="I59" s="67"/>
      <c r="J59" s="67"/>
      <c r="K59" s="67"/>
      <c r="M59" s="67"/>
      <c r="N59" s="67"/>
      <c r="P59" s="68"/>
    </row>
    <row r="60" spans="1:16" s="42" customFormat="1" x14ac:dyDescent="0.25">
      <c r="A60" s="45"/>
      <c r="B60" s="46"/>
      <c r="C60" s="47"/>
      <c r="D60" s="48"/>
      <c r="E60" s="49"/>
      <c r="F60" s="67"/>
      <c r="G60" s="67"/>
      <c r="H60" s="67"/>
      <c r="I60" s="67"/>
      <c r="J60" s="67"/>
      <c r="K60" s="67"/>
      <c r="M60" s="67"/>
      <c r="N60" s="67"/>
      <c r="P60" s="68"/>
    </row>
    <row r="61" spans="1:16" s="42" customFormat="1" x14ac:dyDescent="0.25">
      <c r="A61" s="45"/>
      <c r="B61" s="46"/>
      <c r="C61" s="47"/>
      <c r="D61" s="48"/>
      <c r="E61" s="49"/>
      <c r="F61" s="67"/>
      <c r="G61" s="67"/>
      <c r="H61" s="67"/>
      <c r="I61" s="67"/>
      <c r="J61" s="67"/>
      <c r="K61" s="67"/>
      <c r="M61" s="67"/>
      <c r="N61" s="67"/>
      <c r="P61" s="68"/>
    </row>
    <row r="62" spans="1:16" s="42" customFormat="1" x14ac:dyDescent="0.25">
      <c r="A62" s="45"/>
      <c r="B62" s="46"/>
      <c r="C62" s="47"/>
      <c r="D62" s="48"/>
      <c r="E62" s="49"/>
      <c r="F62" s="67"/>
      <c r="G62" s="67"/>
      <c r="H62" s="67"/>
      <c r="I62" s="67"/>
      <c r="J62" s="67"/>
      <c r="K62" s="67"/>
      <c r="M62" s="67"/>
      <c r="N62" s="67"/>
      <c r="P62" s="68"/>
    </row>
    <row r="63" spans="1:16" s="42" customFormat="1" x14ac:dyDescent="0.25">
      <c r="A63" s="45"/>
      <c r="B63" s="46"/>
      <c r="C63" s="47"/>
      <c r="D63" s="48"/>
      <c r="E63" s="49"/>
      <c r="F63" s="67"/>
      <c r="G63" s="67"/>
      <c r="H63" s="67"/>
      <c r="I63" s="67"/>
      <c r="J63" s="67"/>
      <c r="K63" s="67"/>
      <c r="M63" s="67"/>
      <c r="N63" s="67"/>
      <c r="P63" s="68"/>
    </row>
    <row r="64" spans="1:16" s="42" customFormat="1" x14ac:dyDescent="0.25">
      <c r="A64" s="45"/>
      <c r="B64" s="46"/>
      <c r="C64" s="47"/>
      <c r="D64" s="48"/>
      <c r="E64" s="49"/>
      <c r="F64" s="67"/>
      <c r="G64" s="67"/>
      <c r="H64" s="67"/>
      <c r="I64" s="67"/>
      <c r="J64" s="67"/>
      <c r="K64" s="67"/>
      <c r="M64" s="67"/>
      <c r="N64" s="67"/>
      <c r="P64" s="68"/>
    </row>
    <row r="65" spans="1:16" s="42" customFormat="1" x14ac:dyDescent="0.25">
      <c r="A65" s="45"/>
      <c r="B65" s="46"/>
      <c r="C65" s="47"/>
      <c r="D65" s="48"/>
      <c r="E65" s="49"/>
      <c r="F65" s="67"/>
      <c r="G65" s="67"/>
      <c r="H65" s="67"/>
      <c r="I65" s="67"/>
      <c r="J65" s="67"/>
      <c r="K65" s="67"/>
      <c r="M65" s="67"/>
      <c r="N65" s="67"/>
      <c r="P65" s="68"/>
    </row>
    <row r="66" spans="1:16" s="42" customFormat="1" x14ac:dyDescent="0.25">
      <c r="A66" s="45"/>
      <c r="B66" s="46"/>
      <c r="C66" s="47"/>
      <c r="D66" s="48"/>
      <c r="E66" s="49"/>
      <c r="F66" s="67"/>
      <c r="G66" s="67"/>
      <c r="H66" s="67"/>
      <c r="I66" s="67"/>
      <c r="J66" s="67"/>
      <c r="K66" s="67"/>
      <c r="M66" s="67"/>
      <c r="N66" s="67"/>
      <c r="P66" s="68"/>
    </row>
    <row r="67" spans="1:16" s="42" customFormat="1" x14ac:dyDescent="0.25">
      <c r="A67" s="45"/>
      <c r="B67" s="46"/>
      <c r="C67" s="47"/>
      <c r="D67" s="48"/>
      <c r="E67" s="49"/>
      <c r="F67" s="67"/>
      <c r="G67" s="67"/>
      <c r="H67" s="67"/>
      <c r="I67" s="67"/>
      <c r="J67" s="67"/>
      <c r="K67" s="67"/>
      <c r="M67" s="67"/>
      <c r="N67" s="67"/>
      <c r="P67" s="68"/>
    </row>
    <row r="68" spans="1:16" s="42" customFormat="1" x14ac:dyDescent="0.25">
      <c r="A68" s="45"/>
      <c r="B68" s="46"/>
      <c r="C68" s="47"/>
      <c r="D68" s="48"/>
      <c r="E68" s="49"/>
      <c r="F68" s="67"/>
      <c r="G68" s="67"/>
      <c r="H68" s="67"/>
      <c r="I68" s="67"/>
      <c r="J68" s="67"/>
      <c r="K68" s="67"/>
      <c r="M68" s="67"/>
      <c r="N68" s="67"/>
      <c r="P68" s="68"/>
    </row>
    <row r="69" spans="1:16" s="42" customFormat="1" x14ac:dyDescent="0.25">
      <c r="A69" s="45"/>
      <c r="B69" s="46"/>
      <c r="C69" s="47"/>
      <c r="D69" s="48"/>
      <c r="E69" s="49"/>
      <c r="F69" s="67"/>
      <c r="G69" s="67"/>
      <c r="H69" s="67"/>
      <c r="I69" s="67"/>
      <c r="J69" s="67"/>
      <c r="K69" s="67"/>
      <c r="M69" s="67"/>
      <c r="N69" s="67"/>
      <c r="P69" s="68"/>
    </row>
    <row r="70" spans="1:16" s="42" customFormat="1" x14ac:dyDescent="0.25">
      <c r="A70" s="45"/>
      <c r="B70" s="46"/>
      <c r="C70" s="47"/>
      <c r="D70" s="48"/>
      <c r="E70" s="49"/>
      <c r="F70" s="67"/>
      <c r="G70" s="67"/>
      <c r="H70" s="67"/>
      <c r="I70" s="67"/>
      <c r="J70" s="67"/>
      <c r="K70" s="67"/>
      <c r="M70" s="67"/>
      <c r="N70" s="67"/>
      <c r="P70" s="68"/>
    </row>
    <row r="71" spans="1:16" s="42" customFormat="1" x14ac:dyDescent="0.25">
      <c r="A71" s="45"/>
      <c r="B71" s="46"/>
      <c r="C71" s="47"/>
      <c r="D71" s="48"/>
      <c r="E71" s="49"/>
      <c r="F71" s="67"/>
      <c r="G71" s="67"/>
      <c r="H71" s="67"/>
      <c r="I71" s="67"/>
      <c r="J71" s="67"/>
      <c r="K71" s="67"/>
      <c r="M71" s="67"/>
      <c r="N71" s="67"/>
      <c r="P71" s="68"/>
    </row>
    <row r="72" spans="1:16" s="42" customFormat="1" x14ac:dyDescent="0.25">
      <c r="A72" s="45"/>
      <c r="B72" s="46"/>
      <c r="C72" s="47"/>
      <c r="D72" s="48"/>
      <c r="E72" s="49"/>
      <c r="F72" s="67"/>
      <c r="G72" s="67"/>
      <c r="H72" s="67"/>
      <c r="I72" s="67"/>
      <c r="J72" s="67"/>
      <c r="K72" s="67"/>
      <c r="M72" s="67"/>
      <c r="N72" s="67"/>
      <c r="P72" s="68"/>
    </row>
    <row r="73" spans="1:16" s="42" customFormat="1" x14ac:dyDescent="0.25">
      <c r="A73" s="45"/>
      <c r="B73" s="46"/>
      <c r="C73" s="47"/>
      <c r="D73" s="48"/>
      <c r="E73" s="49"/>
      <c r="F73" s="67"/>
      <c r="G73" s="67"/>
      <c r="H73" s="67"/>
      <c r="I73" s="67"/>
      <c r="J73" s="67"/>
      <c r="K73" s="67"/>
      <c r="M73" s="67"/>
      <c r="N73" s="67"/>
      <c r="P73" s="68"/>
    </row>
    <row r="74" spans="1:16" s="42" customFormat="1" x14ac:dyDescent="0.25">
      <c r="A74" s="45"/>
      <c r="B74" s="46"/>
      <c r="C74" s="47"/>
      <c r="D74" s="48"/>
      <c r="E74" s="49"/>
      <c r="F74" s="67"/>
      <c r="G74" s="67"/>
      <c r="H74" s="67"/>
      <c r="I74" s="67"/>
      <c r="J74" s="67"/>
      <c r="K74" s="67"/>
      <c r="M74" s="67"/>
      <c r="N74" s="67"/>
      <c r="P74" s="68"/>
    </row>
    <row r="75" spans="1:16" s="42" customFormat="1" x14ac:dyDescent="0.25">
      <c r="A75" s="45"/>
      <c r="B75" s="46"/>
      <c r="C75" s="47"/>
      <c r="D75" s="48"/>
      <c r="E75" s="49"/>
      <c r="F75" s="67"/>
      <c r="G75" s="67"/>
      <c r="H75" s="67"/>
      <c r="I75" s="67"/>
      <c r="J75" s="67"/>
      <c r="K75" s="67"/>
      <c r="M75" s="67"/>
      <c r="N75" s="67"/>
      <c r="P75" s="68"/>
    </row>
    <row r="76" spans="1:16" s="42" customFormat="1" x14ac:dyDescent="0.25">
      <c r="A76" s="45"/>
      <c r="B76" s="46"/>
      <c r="C76" s="47"/>
      <c r="D76" s="48"/>
      <c r="E76" s="49"/>
      <c r="F76" s="67"/>
      <c r="G76" s="67"/>
      <c r="H76" s="67"/>
      <c r="I76" s="67"/>
      <c r="J76" s="67"/>
      <c r="K76" s="67"/>
      <c r="M76" s="67"/>
      <c r="N76" s="67"/>
      <c r="P76" s="68"/>
    </row>
    <row r="77" spans="1:16" s="42" customFormat="1" x14ac:dyDescent="0.25">
      <c r="A77" s="45"/>
      <c r="B77" s="46"/>
      <c r="C77" s="47"/>
      <c r="D77" s="48"/>
      <c r="E77" s="49"/>
      <c r="F77" s="67"/>
      <c r="G77" s="67"/>
      <c r="H77" s="67"/>
      <c r="I77" s="67"/>
      <c r="J77" s="67"/>
      <c r="K77" s="67"/>
      <c r="M77" s="67"/>
      <c r="N77" s="67"/>
      <c r="P77" s="68"/>
    </row>
    <row r="78" spans="1:16" s="42" customFormat="1" x14ac:dyDescent="0.25">
      <c r="A78" s="45"/>
      <c r="B78" s="46"/>
      <c r="C78" s="47"/>
      <c r="D78" s="48"/>
      <c r="E78" s="49"/>
      <c r="F78" s="67"/>
      <c r="G78" s="67"/>
      <c r="H78" s="67"/>
      <c r="I78" s="67"/>
      <c r="J78" s="67"/>
      <c r="K78" s="67"/>
      <c r="M78" s="67"/>
      <c r="N78" s="67"/>
      <c r="P78" s="68"/>
    </row>
    <row r="79" spans="1:16" s="42" customFormat="1" x14ac:dyDescent="0.25">
      <c r="A79" s="45"/>
      <c r="B79" s="46"/>
      <c r="C79" s="47"/>
      <c r="D79" s="48"/>
      <c r="E79" s="49"/>
      <c r="F79" s="67"/>
      <c r="G79" s="67"/>
      <c r="H79" s="67"/>
      <c r="I79" s="67"/>
      <c r="J79" s="67"/>
      <c r="K79" s="67"/>
      <c r="M79" s="67"/>
      <c r="N79" s="67"/>
      <c r="P79" s="68"/>
    </row>
    <row r="80" spans="1:16" s="42" customFormat="1" x14ac:dyDescent="0.25">
      <c r="A80" s="45"/>
      <c r="B80" s="46"/>
      <c r="C80" s="47"/>
      <c r="D80" s="48"/>
      <c r="E80" s="49"/>
      <c r="F80" s="67"/>
      <c r="G80" s="67"/>
      <c r="H80" s="67"/>
      <c r="I80" s="67"/>
      <c r="J80" s="67"/>
      <c r="K80" s="67"/>
      <c r="M80" s="67"/>
      <c r="N80" s="67"/>
      <c r="P80" s="68"/>
    </row>
    <row r="81" spans="1:16" s="42" customFormat="1" x14ac:dyDescent="0.25">
      <c r="A81" s="45"/>
      <c r="B81" s="46"/>
      <c r="C81" s="47"/>
      <c r="D81" s="48"/>
      <c r="E81" s="49"/>
      <c r="F81" s="67"/>
      <c r="G81" s="67"/>
      <c r="H81" s="67"/>
      <c r="I81" s="67"/>
      <c r="J81" s="67"/>
      <c r="K81" s="67"/>
      <c r="M81" s="67"/>
      <c r="N81" s="67"/>
      <c r="P81" s="68"/>
    </row>
    <row r="82" spans="1:16" s="42" customFormat="1" x14ac:dyDescent="0.25">
      <c r="A82" s="45"/>
      <c r="B82" s="46"/>
      <c r="C82" s="47"/>
      <c r="D82" s="48"/>
      <c r="E82" s="49"/>
      <c r="F82" s="67"/>
      <c r="G82" s="67"/>
      <c r="H82" s="67"/>
      <c r="I82" s="67"/>
      <c r="J82" s="67"/>
      <c r="K82" s="67"/>
      <c r="M82" s="67"/>
      <c r="N82" s="67"/>
      <c r="P82" s="68"/>
    </row>
    <row r="83" spans="1:16" s="42" customFormat="1" x14ac:dyDescent="0.25">
      <c r="A83" s="45"/>
      <c r="B83" s="46"/>
      <c r="C83" s="47"/>
      <c r="D83" s="48"/>
      <c r="E83" s="49"/>
      <c r="F83" s="67"/>
      <c r="G83" s="67"/>
      <c r="H83" s="67"/>
      <c r="I83" s="67"/>
      <c r="J83" s="67"/>
      <c r="K83" s="67"/>
      <c r="M83" s="67"/>
      <c r="N83" s="67"/>
      <c r="P83" s="68"/>
    </row>
    <row r="84" spans="1:16" s="42" customFormat="1" x14ac:dyDescent="0.25">
      <c r="A84" s="45"/>
      <c r="B84" s="46"/>
      <c r="C84" s="47"/>
      <c r="D84" s="48"/>
      <c r="E84" s="49"/>
      <c r="F84" s="67"/>
      <c r="G84" s="67"/>
      <c r="H84" s="67"/>
      <c r="I84" s="67"/>
      <c r="J84" s="67"/>
      <c r="K84" s="67"/>
      <c r="M84" s="67"/>
      <c r="N84" s="67"/>
      <c r="P84" s="68"/>
    </row>
    <row r="85" spans="1:16" s="42" customFormat="1" x14ac:dyDescent="0.25">
      <c r="A85" s="45"/>
      <c r="B85" s="46"/>
      <c r="C85" s="47"/>
      <c r="D85" s="48"/>
      <c r="E85" s="49"/>
      <c r="F85" s="67"/>
      <c r="G85" s="67"/>
      <c r="H85" s="67"/>
      <c r="I85" s="67"/>
      <c r="J85" s="67"/>
      <c r="K85" s="67"/>
      <c r="M85" s="67"/>
      <c r="N85" s="67"/>
      <c r="P85" s="68"/>
    </row>
    <row r="86" spans="1:16" s="42" customFormat="1" x14ac:dyDescent="0.25">
      <c r="A86" s="45"/>
      <c r="B86" s="46"/>
      <c r="C86" s="47"/>
      <c r="D86" s="48"/>
      <c r="E86" s="49"/>
      <c r="F86" s="67"/>
      <c r="G86" s="67"/>
      <c r="H86" s="67"/>
      <c r="I86" s="67"/>
      <c r="J86" s="67"/>
      <c r="K86" s="67"/>
      <c r="M86" s="67"/>
      <c r="N86" s="67"/>
      <c r="P86" s="68"/>
    </row>
    <row r="87" spans="1:16" s="42" customFormat="1" x14ac:dyDescent="0.25">
      <c r="A87" s="45"/>
      <c r="B87" s="46"/>
      <c r="C87" s="47"/>
      <c r="D87" s="48"/>
      <c r="E87" s="49"/>
      <c r="F87" s="67"/>
      <c r="G87" s="67"/>
      <c r="H87" s="67"/>
      <c r="I87" s="67"/>
      <c r="J87" s="67"/>
      <c r="K87" s="67"/>
      <c r="M87" s="67"/>
      <c r="N87" s="67"/>
      <c r="P87" s="68"/>
    </row>
    <row r="88" spans="1:16" s="42" customFormat="1" x14ac:dyDescent="0.25">
      <c r="A88" s="45"/>
      <c r="B88" s="46"/>
      <c r="C88" s="47"/>
      <c r="D88" s="48"/>
      <c r="E88" s="49"/>
      <c r="F88" s="67"/>
      <c r="G88" s="67"/>
      <c r="H88" s="67"/>
      <c r="I88" s="67"/>
      <c r="J88" s="67"/>
      <c r="K88" s="67"/>
      <c r="M88" s="67"/>
      <c r="N88" s="67"/>
      <c r="P88" s="68"/>
    </row>
    <row r="89" spans="1:16" s="42" customFormat="1" x14ac:dyDescent="0.25">
      <c r="A89" s="45"/>
      <c r="B89" s="46"/>
      <c r="C89" s="47"/>
      <c r="D89" s="48"/>
      <c r="E89" s="49"/>
      <c r="F89" s="67"/>
      <c r="G89" s="67"/>
      <c r="H89" s="67"/>
      <c r="I89" s="67"/>
      <c r="J89" s="67"/>
      <c r="K89" s="67"/>
      <c r="M89" s="67"/>
      <c r="N89" s="67"/>
      <c r="P89" s="68"/>
    </row>
    <row r="90" spans="1:16" s="42" customFormat="1" x14ac:dyDescent="0.25">
      <c r="A90" s="45"/>
      <c r="B90" s="46"/>
      <c r="C90" s="47"/>
      <c r="D90" s="48"/>
      <c r="E90" s="49"/>
      <c r="F90" s="67"/>
      <c r="G90" s="67"/>
      <c r="H90" s="67"/>
      <c r="I90" s="67"/>
      <c r="J90" s="67"/>
      <c r="K90" s="67"/>
      <c r="M90" s="67"/>
      <c r="N90" s="67"/>
      <c r="P90" s="68"/>
    </row>
    <row r="91" spans="1:16" s="42" customFormat="1" x14ac:dyDescent="0.25">
      <c r="A91" s="45"/>
      <c r="B91" s="46"/>
      <c r="C91" s="47"/>
      <c r="D91" s="48"/>
      <c r="E91" s="49"/>
      <c r="F91" s="67"/>
      <c r="G91" s="67"/>
      <c r="H91" s="67"/>
      <c r="I91" s="67"/>
      <c r="J91" s="67"/>
      <c r="K91" s="67"/>
      <c r="M91" s="67"/>
      <c r="N91" s="67"/>
      <c r="P91" s="68"/>
    </row>
    <row r="92" spans="1:16" s="42" customFormat="1" x14ac:dyDescent="0.25">
      <c r="A92" s="45"/>
      <c r="B92" s="46"/>
      <c r="C92" s="47"/>
      <c r="D92" s="48"/>
      <c r="E92" s="49"/>
      <c r="F92" s="67"/>
      <c r="G92" s="67"/>
      <c r="H92" s="67"/>
      <c r="I92" s="67"/>
      <c r="J92" s="67"/>
      <c r="K92" s="67"/>
      <c r="M92" s="67"/>
      <c r="N92" s="67"/>
      <c r="P92" s="68"/>
    </row>
    <row r="93" spans="1:16" s="42" customFormat="1" x14ac:dyDescent="0.25">
      <c r="A93" s="45"/>
      <c r="B93" s="46"/>
      <c r="C93" s="47"/>
      <c r="D93" s="48"/>
      <c r="E93" s="49"/>
      <c r="F93" s="67"/>
      <c r="G93" s="67"/>
      <c r="H93" s="67"/>
      <c r="I93" s="67"/>
      <c r="J93" s="67"/>
      <c r="K93" s="67"/>
      <c r="M93" s="67"/>
      <c r="N93" s="67"/>
      <c r="P93" s="68"/>
    </row>
    <row r="94" spans="1:16" s="42" customFormat="1" x14ac:dyDescent="0.25">
      <c r="A94" s="45"/>
      <c r="B94" s="46"/>
      <c r="C94" s="47"/>
      <c r="D94" s="48"/>
      <c r="E94" s="49"/>
      <c r="F94" s="67"/>
      <c r="G94" s="67"/>
      <c r="H94" s="67"/>
      <c r="I94" s="67"/>
      <c r="J94" s="67"/>
      <c r="K94" s="67"/>
      <c r="M94" s="67"/>
      <c r="N94" s="67"/>
      <c r="P94" s="68"/>
    </row>
    <row r="95" spans="1:16" s="42" customFormat="1" x14ac:dyDescent="0.25">
      <c r="A95" s="45"/>
      <c r="B95" s="46"/>
      <c r="C95" s="47"/>
      <c r="D95" s="48"/>
      <c r="E95" s="49"/>
      <c r="F95" s="67"/>
      <c r="G95" s="67"/>
      <c r="H95" s="67"/>
      <c r="I95" s="67"/>
      <c r="J95" s="67"/>
      <c r="K95" s="67"/>
      <c r="M95" s="67"/>
      <c r="N95" s="67"/>
      <c r="P95" s="68"/>
    </row>
    <row r="96" spans="1:16" s="42" customFormat="1" x14ac:dyDescent="0.25">
      <c r="A96" s="45"/>
      <c r="B96" s="46"/>
      <c r="C96" s="47"/>
      <c r="D96" s="48"/>
      <c r="E96" s="49"/>
      <c r="F96" s="67"/>
      <c r="G96" s="67"/>
      <c r="H96" s="67"/>
      <c r="I96" s="67"/>
      <c r="J96" s="67"/>
      <c r="K96" s="67"/>
      <c r="M96" s="67"/>
      <c r="N96" s="67"/>
      <c r="P96" s="68"/>
    </row>
    <row r="97" spans="1:16" s="42" customFormat="1" x14ac:dyDescent="0.25">
      <c r="A97" s="45"/>
      <c r="B97" s="46"/>
      <c r="C97" s="47"/>
      <c r="D97" s="48"/>
      <c r="E97" s="49"/>
      <c r="F97" s="67"/>
      <c r="G97" s="67"/>
      <c r="H97" s="67"/>
      <c r="I97" s="67"/>
      <c r="J97" s="67"/>
      <c r="K97" s="67"/>
      <c r="M97" s="67"/>
      <c r="N97" s="67"/>
      <c r="P97" s="68"/>
    </row>
    <row r="98" spans="1:16" s="42" customFormat="1" x14ac:dyDescent="0.25">
      <c r="A98" s="45"/>
      <c r="B98" s="46"/>
      <c r="C98" s="47"/>
      <c r="D98" s="48"/>
      <c r="E98" s="49"/>
      <c r="F98" s="67"/>
      <c r="G98" s="67"/>
      <c r="H98" s="67"/>
      <c r="I98" s="67"/>
      <c r="J98" s="67"/>
      <c r="K98" s="67"/>
      <c r="M98" s="67"/>
      <c r="N98" s="67"/>
      <c r="P98" s="68"/>
    </row>
    <row r="99" spans="1:16" s="42" customFormat="1" x14ac:dyDescent="0.25">
      <c r="A99" s="45"/>
      <c r="B99" s="46"/>
      <c r="C99" s="47"/>
      <c r="D99" s="48"/>
      <c r="E99" s="49"/>
      <c r="F99" s="67"/>
      <c r="G99" s="67"/>
      <c r="H99" s="67"/>
      <c r="I99" s="67"/>
      <c r="J99" s="67"/>
      <c r="K99" s="67"/>
      <c r="M99" s="67"/>
      <c r="N99" s="67"/>
      <c r="P99" s="68"/>
    </row>
    <row r="100" spans="1:16" s="42" customFormat="1" x14ac:dyDescent="0.25">
      <c r="A100" s="45"/>
      <c r="B100" s="46"/>
      <c r="C100" s="47"/>
      <c r="D100" s="48"/>
      <c r="E100" s="49"/>
      <c r="F100" s="67"/>
      <c r="G100" s="67"/>
      <c r="H100" s="67"/>
      <c r="I100" s="67"/>
      <c r="J100" s="67"/>
      <c r="K100" s="67"/>
      <c r="M100" s="67"/>
      <c r="N100" s="67"/>
      <c r="P100" s="68"/>
    </row>
    <row r="101" spans="1:16" s="42" customFormat="1" x14ac:dyDescent="0.25">
      <c r="A101" s="45"/>
      <c r="B101" s="46"/>
      <c r="C101" s="47"/>
      <c r="D101" s="48"/>
      <c r="E101" s="49"/>
      <c r="F101" s="67"/>
      <c r="G101" s="67"/>
      <c r="H101" s="67"/>
      <c r="I101" s="67"/>
      <c r="J101" s="67"/>
      <c r="K101" s="67"/>
      <c r="M101" s="67"/>
      <c r="N101" s="67"/>
      <c r="P101" s="68"/>
    </row>
    <row r="102" spans="1:16" s="42" customFormat="1" x14ac:dyDescent="0.25">
      <c r="A102" s="45"/>
      <c r="B102" s="46"/>
      <c r="C102" s="47"/>
      <c r="D102" s="48"/>
      <c r="E102" s="49"/>
      <c r="F102" s="67"/>
      <c r="G102" s="67"/>
      <c r="H102" s="67"/>
      <c r="I102" s="67"/>
      <c r="J102" s="67"/>
      <c r="K102" s="67"/>
      <c r="M102" s="67"/>
      <c r="N102" s="67"/>
      <c r="P102" s="68"/>
    </row>
    <row r="103" spans="1:16" s="42" customFormat="1" x14ac:dyDescent="0.25">
      <c r="A103" s="45"/>
      <c r="B103" s="46"/>
      <c r="C103" s="47"/>
      <c r="D103" s="48"/>
      <c r="E103" s="49"/>
      <c r="F103" s="67"/>
      <c r="G103" s="67"/>
      <c r="H103" s="67"/>
      <c r="I103" s="67"/>
      <c r="J103" s="67"/>
      <c r="K103" s="67"/>
      <c r="M103" s="67"/>
      <c r="N103" s="67"/>
      <c r="P103" s="68"/>
    </row>
    <row r="104" spans="1:16" s="42" customFormat="1" x14ac:dyDescent="0.25">
      <c r="A104" s="45"/>
      <c r="B104" s="46"/>
      <c r="C104" s="47"/>
      <c r="D104" s="48"/>
      <c r="E104" s="49"/>
      <c r="F104" s="67"/>
      <c r="G104" s="67"/>
      <c r="H104" s="67"/>
      <c r="I104" s="67"/>
      <c r="J104" s="67"/>
      <c r="K104" s="67"/>
      <c r="M104" s="67"/>
      <c r="N104" s="67"/>
      <c r="P104" s="68"/>
    </row>
    <row r="105" spans="1:16" s="42" customFormat="1" x14ac:dyDescent="0.25">
      <c r="A105" s="45"/>
      <c r="B105" s="46"/>
      <c r="C105" s="47"/>
      <c r="D105" s="48"/>
      <c r="E105" s="49"/>
      <c r="F105" s="67"/>
      <c r="G105" s="67"/>
      <c r="H105" s="67"/>
      <c r="I105" s="67"/>
      <c r="J105" s="67"/>
      <c r="K105" s="67"/>
      <c r="M105" s="67"/>
      <c r="N105" s="67"/>
      <c r="P105" s="68"/>
    </row>
    <row r="106" spans="1:16" s="42" customFormat="1" x14ac:dyDescent="0.25">
      <c r="A106" s="45"/>
      <c r="B106" s="46"/>
      <c r="C106" s="47"/>
      <c r="D106" s="48"/>
      <c r="E106" s="49"/>
      <c r="F106" s="67"/>
      <c r="G106" s="67"/>
      <c r="H106" s="67"/>
      <c r="I106" s="67"/>
      <c r="J106" s="67"/>
      <c r="K106" s="67"/>
      <c r="M106" s="67"/>
      <c r="N106" s="67"/>
      <c r="P106" s="68"/>
    </row>
    <row r="107" spans="1:16" s="42" customFormat="1" x14ac:dyDescent="0.25">
      <c r="A107" s="45"/>
      <c r="B107" s="46"/>
      <c r="C107" s="47"/>
      <c r="D107" s="48"/>
      <c r="E107" s="49"/>
      <c r="F107" s="67"/>
      <c r="G107" s="67"/>
      <c r="H107" s="67"/>
      <c r="I107" s="67"/>
      <c r="J107" s="67"/>
      <c r="K107" s="67"/>
      <c r="M107" s="67"/>
      <c r="N107" s="67"/>
      <c r="P107" s="68"/>
    </row>
    <row r="108" spans="1:16" s="42" customFormat="1" x14ac:dyDescent="0.25">
      <c r="A108" s="45"/>
      <c r="B108" s="46"/>
      <c r="C108" s="47"/>
      <c r="D108" s="48"/>
      <c r="E108" s="49"/>
      <c r="F108" s="67"/>
      <c r="G108" s="67"/>
      <c r="H108" s="67"/>
      <c r="I108" s="67"/>
      <c r="J108" s="67"/>
      <c r="K108" s="67"/>
      <c r="M108" s="67"/>
      <c r="N108" s="67"/>
      <c r="P108" s="68"/>
    </row>
    <row r="109" spans="1:16" s="42" customFormat="1" x14ac:dyDescent="0.25">
      <c r="A109" s="45"/>
      <c r="B109" s="46"/>
      <c r="C109" s="47"/>
      <c r="D109" s="48"/>
      <c r="E109" s="49"/>
      <c r="F109" s="67"/>
      <c r="G109" s="67"/>
      <c r="H109" s="67"/>
      <c r="I109" s="67"/>
      <c r="J109" s="67"/>
      <c r="K109" s="67"/>
      <c r="M109" s="67"/>
      <c r="N109" s="67"/>
      <c r="P109" s="68"/>
    </row>
    <row r="110" spans="1:16" s="42" customFormat="1" x14ac:dyDescent="0.25">
      <c r="A110" s="45"/>
      <c r="B110" s="46"/>
      <c r="C110" s="47"/>
      <c r="D110" s="48"/>
      <c r="E110" s="49"/>
      <c r="F110" s="67"/>
      <c r="G110" s="67"/>
      <c r="H110" s="67"/>
      <c r="I110" s="67"/>
      <c r="J110" s="67"/>
      <c r="K110" s="67"/>
      <c r="M110" s="67"/>
      <c r="N110" s="67"/>
      <c r="P110" s="68"/>
    </row>
    <row r="111" spans="1:16" s="42" customFormat="1" x14ac:dyDescent="0.25">
      <c r="A111" s="45"/>
      <c r="B111" s="46"/>
      <c r="C111" s="47"/>
      <c r="D111" s="48"/>
      <c r="E111" s="49"/>
      <c r="F111" s="67"/>
      <c r="G111" s="67"/>
      <c r="H111" s="67"/>
      <c r="I111" s="67"/>
      <c r="J111" s="67"/>
      <c r="K111" s="67"/>
      <c r="M111" s="67"/>
      <c r="N111" s="67"/>
      <c r="P111" s="68"/>
    </row>
    <row r="112" spans="1:16" s="42" customFormat="1" x14ac:dyDescent="0.25">
      <c r="A112" s="45"/>
      <c r="B112" s="46"/>
      <c r="C112" s="47"/>
      <c r="D112" s="48"/>
      <c r="E112" s="49"/>
      <c r="F112" s="67"/>
      <c r="G112" s="67"/>
      <c r="H112" s="67"/>
      <c r="I112" s="67"/>
      <c r="J112" s="67"/>
      <c r="K112" s="67"/>
      <c r="M112" s="67"/>
      <c r="N112" s="67"/>
      <c r="P112" s="68"/>
    </row>
    <row r="113" spans="1:16" s="42" customFormat="1" x14ac:dyDescent="0.25">
      <c r="A113" s="45"/>
      <c r="B113" s="46"/>
      <c r="C113" s="47"/>
      <c r="D113" s="48"/>
      <c r="E113" s="49"/>
      <c r="F113" s="67"/>
      <c r="G113" s="67"/>
      <c r="H113" s="67"/>
      <c r="I113" s="67"/>
      <c r="J113" s="67"/>
      <c r="K113" s="67"/>
      <c r="M113" s="67"/>
      <c r="N113" s="67"/>
      <c r="P113" s="68"/>
    </row>
    <row r="114" spans="1:16" s="42" customFormat="1" x14ac:dyDescent="0.25">
      <c r="A114" s="45"/>
      <c r="B114" s="46"/>
      <c r="C114" s="47"/>
      <c r="D114" s="48"/>
      <c r="E114" s="49"/>
      <c r="F114" s="67"/>
      <c r="G114" s="67"/>
      <c r="H114" s="67"/>
      <c r="I114" s="67"/>
      <c r="J114" s="67"/>
      <c r="K114" s="67"/>
      <c r="M114" s="67"/>
      <c r="N114" s="67"/>
      <c r="P114" s="68"/>
    </row>
    <row r="115" spans="1:16" s="42" customFormat="1" x14ac:dyDescent="0.25">
      <c r="A115" s="45"/>
      <c r="B115" s="46"/>
      <c r="C115" s="47"/>
      <c r="D115" s="48"/>
      <c r="E115" s="49"/>
      <c r="F115" s="67"/>
      <c r="G115" s="67"/>
      <c r="H115" s="67"/>
      <c r="I115" s="67"/>
      <c r="J115" s="67"/>
      <c r="K115" s="67"/>
      <c r="M115" s="67"/>
      <c r="N115" s="67"/>
      <c r="P115" s="68"/>
    </row>
    <row r="116" spans="1:16" s="42" customFormat="1" x14ac:dyDescent="0.25">
      <c r="A116" s="45"/>
      <c r="B116" s="46"/>
      <c r="C116" s="47"/>
      <c r="D116" s="48"/>
      <c r="E116" s="49"/>
      <c r="F116" s="67"/>
      <c r="G116" s="67"/>
      <c r="H116" s="67"/>
      <c r="I116" s="67"/>
      <c r="J116" s="67"/>
      <c r="K116" s="67"/>
      <c r="M116" s="67"/>
      <c r="N116" s="67"/>
      <c r="P116" s="68"/>
    </row>
    <row r="117" spans="1:16" s="42" customFormat="1" x14ac:dyDescent="0.25">
      <c r="A117" s="45"/>
      <c r="B117" s="46"/>
      <c r="C117" s="47"/>
      <c r="D117" s="48"/>
      <c r="E117" s="49"/>
      <c r="F117" s="67"/>
      <c r="G117" s="67"/>
      <c r="H117" s="67"/>
      <c r="I117" s="67"/>
      <c r="J117" s="67"/>
      <c r="K117" s="67"/>
      <c r="M117" s="67"/>
      <c r="N117" s="67"/>
      <c r="P117" s="68"/>
    </row>
    <row r="118" spans="1:16" s="42" customFormat="1" x14ac:dyDescent="0.25">
      <c r="A118" s="45"/>
      <c r="B118" s="46"/>
      <c r="C118" s="47"/>
      <c r="D118" s="48"/>
      <c r="E118" s="49"/>
      <c r="F118" s="67"/>
      <c r="G118" s="67"/>
      <c r="H118" s="67"/>
      <c r="I118" s="67"/>
      <c r="J118" s="67"/>
      <c r="K118" s="67"/>
      <c r="M118" s="67"/>
      <c r="N118" s="67"/>
      <c r="P118" s="68"/>
    </row>
    <row r="119" spans="1:16" s="42" customFormat="1" x14ac:dyDescent="0.25">
      <c r="A119" s="45"/>
      <c r="B119" s="46"/>
      <c r="C119" s="47"/>
      <c r="D119" s="48"/>
      <c r="E119" s="49"/>
      <c r="F119" s="67"/>
      <c r="G119" s="67"/>
      <c r="H119" s="67"/>
      <c r="I119" s="67"/>
      <c r="J119" s="67"/>
      <c r="K119" s="67"/>
      <c r="M119" s="67"/>
      <c r="N119" s="67"/>
      <c r="P119" s="68"/>
    </row>
    <row r="120" spans="1:16" s="42" customFormat="1" x14ac:dyDescent="0.25">
      <c r="A120" s="45"/>
      <c r="B120" s="46"/>
      <c r="C120" s="47"/>
      <c r="D120" s="48"/>
      <c r="E120" s="49"/>
      <c r="F120" s="67"/>
      <c r="G120" s="67"/>
      <c r="H120" s="67"/>
      <c r="I120" s="67"/>
      <c r="J120" s="67"/>
      <c r="K120" s="67"/>
      <c r="M120" s="67"/>
      <c r="N120" s="67"/>
      <c r="P120" s="68"/>
    </row>
    <row r="121" spans="1:16" s="42" customFormat="1" x14ac:dyDescent="0.25">
      <c r="A121" s="45"/>
      <c r="B121" s="46"/>
      <c r="C121" s="47"/>
      <c r="D121" s="48"/>
      <c r="E121" s="49"/>
      <c r="F121" s="67"/>
      <c r="G121" s="67"/>
      <c r="H121" s="67"/>
      <c r="I121" s="67"/>
      <c r="J121" s="67"/>
      <c r="K121" s="67"/>
      <c r="M121" s="67"/>
      <c r="N121" s="67"/>
      <c r="P121" s="68"/>
    </row>
    <row r="122" spans="1:16" s="42" customFormat="1" x14ac:dyDescent="0.25">
      <c r="A122" s="45"/>
      <c r="B122" s="46"/>
      <c r="C122" s="47"/>
      <c r="D122" s="48"/>
      <c r="E122" s="49"/>
      <c r="F122" s="67"/>
      <c r="G122" s="67"/>
      <c r="H122" s="67"/>
      <c r="I122" s="67"/>
      <c r="J122" s="67"/>
      <c r="K122" s="67"/>
      <c r="M122" s="67"/>
      <c r="N122" s="67"/>
      <c r="P122" s="68"/>
    </row>
    <row r="123" spans="1:16" s="42" customFormat="1" x14ac:dyDescent="0.25">
      <c r="A123" s="45"/>
      <c r="B123" s="46"/>
      <c r="C123" s="47"/>
      <c r="D123" s="48"/>
      <c r="E123" s="49"/>
      <c r="F123" s="67"/>
      <c r="G123" s="67"/>
      <c r="H123" s="67"/>
      <c r="I123" s="67"/>
      <c r="J123" s="67"/>
      <c r="K123" s="67"/>
      <c r="M123" s="67"/>
      <c r="N123" s="67"/>
      <c r="P123" s="68"/>
    </row>
    <row r="124" spans="1:16" s="42" customFormat="1" x14ac:dyDescent="0.25">
      <c r="A124" s="45"/>
      <c r="B124" s="46"/>
      <c r="C124" s="47"/>
      <c r="D124" s="48"/>
      <c r="E124" s="49"/>
      <c r="F124" s="67"/>
      <c r="G124" s="67"/>
      <c r="H124" s="67"/>
      <c r="I124" s="67"/>
      <c r="J124" s="67"/>
      <c r="K124" s="67"/>
      <c r="M124" s="67"/>
      <c r="N124" s="67"/>
      <c r="P124" s="68"/>
    </row>
    <row r="125" spans="1:16" s="42" customFormat="1" x14ac:dyDescent="0.25">
      <c r="A125" s="45"/>
      <c r="B125" s="46"/>
      <c r="C125" s="47"/>
      <c r="D125" s="48"/>
      <c r="E125" s="49"/>
      <c r="F125" s="67"/>
      <c r="G125" s="67"/>
      <c r="H125" s="67"/>
      <c r="I125" s="67"/>
      <c r="J125" s="67"/>
      <c r="K125" s="67"/>
      <c r="M125" s="67"/>
      <c r="N125" s="67"/>
      <c r="P125" s="68"/>
    </row>
    <row r="126" spans="1:16" s="42" customFormat="1" x14ac:dyDescent="0.25">
      <c r="A126" s="45"/>
      <c r="B126" s="46"/>
      <c r="C126" s="47"/>
      <c r="D126" s="48"/>
      <c r="E126" s="49"/>
      <c r="F126" s="67"/>
      <c r="G126" s="67"/>
      <c r="H126" s="67"/>
      <c r="I126" s="67"/>
      <c r="J126" s="67"/>
      <c r="K126" s="67"/>
      <c r="M126" s="67"/>
      <c r="N126" s="67"/>
      <c r="P126" s="68"/>
    </row>
    <row r="127" spans="1:16" s="42" customFormat="1" x14ac:dyDescent="0.25">
      <c r="A127" s="45"/>
      <c r="B127" s="46"/>
      <c r="C127" s="47"/>
      <c r="D127" s="48"/>
      <c r="E127" s="49"/>
      <c r="F127" s="67"/>
      <c r="G127" s="67"/>
      <c r="H127" s="67"/>
      <c r="I127" s="67"/>
      <c r="J127" s="67"/>
      <c r="K127" s="67"/>
      <c r="M127" s="67"/>
      <c r="N127" s="67"/>
      <c r="P127" s="68"/>
    </row>
    <row r="128" spans="1:16" s="42" customFormat="1" x14ac:dyDescent="0.25">
      <c r="A128" s="45"/>
      <c r="B128" s="46"/>
      <c r="C128" s="47"/>
      <c r="D128" s="48"/>
      <c r="E128" s="49"/>
      <c r="F128" s="67"/>
      <c r="G128" s="67"/>
      <c r="H128" s="67"/>
      <c r="I128" s="67"/>
      <c r="J128" s="67"/>
      <c r="K128" s="67"/>
      <c r="M128" s="67"/>
      <c r="N128" s="67"/>
      <c r="P128" s="68"/>
    </row>
    <row r="129" spans="1:16" s="42" customFormat="1" x14ac:dyDescent="0.25">
      <c r="A129" s="45"/>
      <c r="B129" s="46"/>
      <c r="C129" s="47"/>
      <c r="D129" s="48"/>
      <c r="E129" s="49"/>
      <c r="F129" s="67"/>
      <c r="G129" s="67"/>
      <c r="H129" s="67"/>
      <c r="I129" s="67"/>
      <c r="J129" s="67"/>
      <c r="K129" s="67"/>
      <c r="M129" s="67"/>
      <c r="N129" s="67"/>
      <c r="P129" s="68"/>
    </row>
    <row r="130" spans="1:16" s="42" customFormat="1" x14ac:dyDescent="0.25">
      <c r="A130" s="45"/>
      <c r="B130" s="46"/>
      <c r="C130" s="47"/>
      <c r="D130" s="48"/>
      <c r="E130" s="49"/>
      <c r="F130" s="67"/>
      <c r="G130" s="67"/>
      <c r="H130" s="67"/>
      <c r="I130" s="67"/>
      <c r="J130" s="67"/>
      <c r="K130" s="67"/>
      <c r="M130" s="67"/>
      <c r="N130" s="67"/>
      <c r="P130" s="68"/>
    </row>
    <row r="131" spans="1:16" s="42" customFormat="1" x14ac:dyDescent="0.25">
      <c r="A131" s="45"/>
      <c r="B131" s="46"/>
      <c r="C131" s="47"/>
      <c r="D131" s="48"/>
      <c r="E131" s="49"/>
      <c r="F131" s="67"/>
      <c r="G131" s="67"/>
      <c r="H131" s="67"/>
      <c r="I131" s="67"/>
      <c r="J131" s="67"/>
      <c r="K131" s="67"/>
      <c r="M131" s="67"/>
      <c r="N131" s="67"/>
      <c r="P131" s="68"/>
    </row>
    <row r="132" spans="1:16" s="42" customFormat="1" x14ac:dyDescent="0.25">
      <c r="A132" s="45"/>
      <c r="B132" s="46"/>
      <c r="C132" s="47"/>
      <c r="D132" s="48"/>
      <c r="E132" s="49"/>
      <c r="F132" s="67"/>
      <c r="G132" s="67"/>
      <c r="H132" s="67"/>
      <c r="I132" s="67"/>
      <c r="J132" s="67"/>
      <c r="K132" s="67"/>
      <c r="M132" s="67"/>
      <c r="N132" s="67"/>
      <c r="P132" s="68"/>
    </row>
    <row r="133" spans="1:16" s="42" customFormat="1" x14ac:dyDescent="0.25">
      <c r="A133" s="45"/>
      <c r="B133" s="46"/>
      <c r="C133" s="47"/>
      <c r="D133" s="48"/>
      <c r="E133" s="49"/>
      <c r="F133" s="67"/>
      <c r="G133" s="67"/>
      <c r="H133" s="67"/>
      <c r="I133" s="67"/>
      <c r="J133" s="67"/>
      <c r="K133" s="67"/>
      <c r="M133" s="67"/>
      <c r="N133" s="67"/>
      <c r="P133" s="68"/>
    </row>
    <row r="134" spans="1:16" s="42" customFormat="1" x14ac:dyDescent="0.25">
      <c r="A134" s="45"/>
      <c r="B134" s="46"/>
      <c r="C134" s="47"/>
      <c r="D134" s="48"/>
      <c r="E134" s="49"/>
      <c r="F134" s="67"/>
      <c r="G134" s="67"/>
      <c r="H134" s="67"/>
      <c r="I134" s="67"/>
      <c r="J134" s="67"/>
      <c r="K134" s="67"/>
      <c r="M134" s="67"/>
      <c r="N134" s="67"/>
      <c r="P134" s="68"/>
    </row>
    <row r="135" spans="1:16" s="42" customFormat="1" x14ac:dyDescent="0.25">
      <c r="A135" s="45"/>
      <c r="B135" s="46"/>
      <c r="C135" s="47"/>
      <c r="D135" s="48"/>
      <c r="E135" s="49"/>
      <c r="F135" s="67"/>
      <c r="G135" s="67"/>
      <c r="H135" s="67"/>
      <c r="I135" s="67"/>
      <c r="J135" s="67"/>
      <c r="K135" s="67"/>
      <c r="M135" s="67"/>
      <c r="N135" s="67"/>
      <c r="P135" s="68"/>
    </row>
    <row r="136" spans="1:16" s="42" customFormat="1" x14ac:dyDescent="0.25">
      <c r="A136" s="45"/>
      <c r="B136" s="46"/>
      <c r="C136" s="47"/>
      <c r="D136" s="48"/>
      <c r="E136" s="49"/>
      <c r="F136" s="67"/>
      <c r="G136" s="67"/>
      <c r="H136" s="67"/>
      <c r="I136" s="67"/>
      <c r="J136" s="67"/>
      <c r="K136" s="67"/>
      <c r="M136" s="67"/>
      <c r="N136" s="67"/>
      <c r="P136" s="68"/>
    </row>
    <row r="137" spans="1:16" s="42" customFormat="1" x14ac:dyDescent="0.25">
      <c r="A137" s="45"/>
      <c r="B137" s="46"/>
      <c r="C137" s="47"/>
      <c r="D137" s="48"/>
      <c r="E137" s="49"/>
      <c r="F137" s="67"/>
      <c r="G137" s="67"/>
      <c r="H137" s="67"/>
      <c r="I137" s="67"/>
      <c r="J137" s="67"/>
      <c r="K137" s="67"/>
      <c r="M137" s="67"/>
      <c r="N137" s="67"/>
      <c r="P137" s="68"/>
    </row>
    <row r="138" spans="1:16" s="42" customFormat="1" x14ac:dyDescent="0.25">
      <c r="A138" s="45"/>
      <c r="B138" s="46"/>
      <c r="C138" s="47"/>
      <c r="D138" s="48"/>
      <c r="E138" s="49"/>
      <c r="F138" s="67"/>
      <c r="G138" s="67"/>
      <c r="H138" s="67"/>
      <c r="I138" s="67"/>
      <c r="J138" s="67"/>
      <c r="K138" s="67"/>
      <c r="M138" s="67"/>
      <c r="N138" s="67"/>
      <c r="P138" s="68"/>
    </row>
    <row r="139" spans="1:16" s="42" customFormat="1" x14ac:dyDescent="0.25">
      <c r="A139" s="45"/>
      <c r="B139" s="46"/>
      <c r="C139" s="47"/>
      <c r="D139" s="48"/>
      <c r="E139" s="49"/>
      <c r="F139" s="67"/>
      <c r="G139" s="67"/>
      <c r="H139" s="67"/>
      <c r="I139" s="67"/>
      <c r="J139" s="67"/>
      <c r="K139" s="67"/>
      <c r="M139" s="67"/>
      <c r="N139" s="67"/>
      <c r="P139" s="68"/>
    </row>
    <row r="140" spans="1:16" s="42" customFormat="1" x14ac:dyDescent="0.25">
      <c r="A140" s="45"/>
      <c r="B140" s="46"/>
      <c r="C140" s="47"/>
      <c r="D140" s="48"/>
      <c r="E140" s="49"/>
      <c r="F140" s="67"/>
      <c r="G140" s="67"/>
      <c r="H140" s="67"/>
      <c r="I140" s="67"/>
      <c r="J140" s="67"/>
      <c r="K140" s="67"/>
      <c r="M140" s="67"/>
      <c r="N140" s="67"/>
      <c r="P140" s="68"/>
    </row>
    <row r="141" spans="1:16" s="42" customFormat="1" x14ac:dyDescent="0.25">
      <c r="A141" s="45"/>
      <c r="B141" s="46"/>
      <c r="C141" s="47"/>
      <c r="D141" s="48"/>
      <c r="E141" s="49"/>
      <c r="F141" s="67"/>
      <c r="G141" s="67"/>
      <c r="H141" s="67"/>
      <c r="I141" s="67"/>
      <c r="J141" s="67"/>
      <c r="K141" s="67"/>
      <c r="M141" s="67"/>
      <c r="N141" s="67"/>
      <c r="P141" s="68"/>
    </row>
    <row r="142" spans="1:16" s="42" customFormat="1" x14ac:dyDescent="0.25">
      <c r="A142" s="45"/>
      <c r="B142" s="46"/>
      <c r="C142" s="47"/>
      <c r="D142" s="48"/>
      <c r="E142" s="49"/>
      <c r="F142" s="67"/>
      <c r="G142" s="67"/>
      <c r="H142" s="67"/>
      <c r="I142" s="67"/>
      <c r="J142" s="67"/>
      <c r="K142" s="67"/>
      <c r="M142" s="67"/>
      <c r="N142" s="67"/>
      <c r="P142" s="68"/>
    </row>
    <row r="143" spans="1:16" s="42" customFormat="1" x14ac:dyDescent="0.25">
      <c r="A143" s="45"/>
      <c r="B143" s="46"/>
      <c r="C143" s="47"/>
      <c r="D143" s="48"/>
      <c r="E143" s="49"/>
      <c r="F143" s="67"/>
      <c r="G143" s="67"/>
      <c r="H143" s="67"/>
      <c r="I143" s="67"/>
      <c r="J143" s="67"/>
      <c r="K143" s="67"/>
      <c r="M143" s="67"/>
      <c r="N143" s="67"/>
      <c r="P143" s="68"/>
    </row>
    <row r="144" spans="1:16" s="42" customFormat="1" x14ac:dyDescent="0.25">
      <c r="A144" s="45"/>
      <c r="B144" s="46"/>
      <c r="C144" s="47"/>
      <c r="D144" s="48"/>
      <c r="E144" s="49"/>
      <c r="F144" s="67"/>
      <c r="G144" s="67"/>
      <c r="H144" s="67"/>
      <c r="I144" s="67"/>
      <c r="J144" s="67"/>
      <c r="K144" s="67"/>
      <c r="M144" s="67"/>
      <c r="N144" s="67"/>
      <c r="P144" s="68"/>
    </row>
    <row r="145" spans="1:16" s="42" customFormat="1" x14ac:dyDescent="0.25">
      <c r="A145" s="45"/>
      <c r="B145" s="46"/>
      <c r="C145" s="47"/>
      <c r="D145" s="48"/>
      <c r="E145" s="49"/>
      <c r="F145" s="67"/>
      <c r="G145" s="67"/>
      <c r="H145" s="67"/>
      <c r="I145" s="67"/>
      <c r="J145" s="67"/>
      <c r="K145" s="67"/>
      <c r="M145" s="67"/>
      <c r="N145" s="67"/>
      <c r="P145" s="68"/>
    </row>
    <row r="146" spans="1:16" s="42" customFormat="1" x14ac:dyDescent="0.25">
      <c r="A146" s="45"/>
      <c r="B146" s="46"/>
      <c r="C146" s="47"/>
      <c r="D146" s="48"/>
      <c r="E146" s="49"/>
      <c r="F146" s="67"/>
      <c r="G146" s="67"/>
      <c r="H146" s="67"/>
      <c r="I146" s="67"/>
      <c r="J146" s="67"/>
      <c r="K146" s="67"/>
      <c r="M146" s="67"/>
      <c r="N146" s="67"/>
      <c r="P146" s="68"/>
    </row>
    <row r="147" spans="1:16" s="42" customFormat="1" x14ac:dyDescent="0.25">
      <c r="A147" s="45"/>
      <c r="B147" s="46"/>
      <c r="C147" s="47"/>
      <c r="D147" s="48"/>
      <c r="E147" s="49"/>
      <c r="F147" s="67"/>
      <c r="G147" s="67"/>
      <c r="H147" s="67"/>
      <c r="I147" s="67"/>
      <c r="J147" s="67"/>
      <c r="K147" s="67"/>
      <c r="M147" s="67"/>
      <c r="N147" s="67"/>
      <c r="P147" s="68"/>
    </row>
    <row r="148" spans="1:16" s="42" customFormat="1" x14ac:dyDescent="0.25">
      <c r="A148" s="45"/>
      <c r="B148" s="46"/>
      <c r="C148" s="47"/>
      <c r="D148" s="48"/>
      <c r="E148" s="49"/>
      <c r="F148" s="67"/>
      <c r="G148" s="67"/>
      <c r="H148" s="67"/>
      <c r="I148" s="67"/>
      <c r="J148" s="67"/>
      <c r="K148" s="67"/>
      <c r="M148" s="67"/>
      <c r="N148" s="67"/>
      <c r="P148" s="68"/>
    </row>
    <row r="149" spans="1:16" s="42" customFormat="1" x14ac:dyDescent="0.25">
      <c r="A149" s="45"/>
      <c r="B149" s="46"/>
      <c r="C149" s="47"/>
      <c r="D149" s="48"/>
      <c r="E149" s="49"/>
      <c r="F149" s="67"/>
      <c r="G149" s="67"/>
      <c r="H149" s="67"/>
      <c r="I149" s="67"/>
      <c r="J149" s="67"/>
      <c r="K149" s="67"/>
      <c r="M149" s="67"/>
      <c r="N149" s="67"/>
      <c r="P149" s="68"/>
    </row>
    <row r="150" spans="1:16" s="42" customFormat="1" x14ac:dyDescent="0.25">
      <c r="A150" s="45"/>
      <c r="B150" s="46"/>
      <c r="C150" s="47"/>
      <c r="D150" s="48"/>
      <c r="E150" s="49"/>
      <c r="F150" s="67"/>
      <c r="G150" s="67"/>
      <c r="H150" s="67"/>
      <c r="I150" s="67"/>
      <c r="J150" s="67"/>
      <c r="K150" s="67"/>
      <c r="M150" s="67"/>
      <c r="N150" s="67"/>
      <c r="P150" s="68"/>
    </row>
    <row r="151" spans="1:16" s="42" customFormat="1" x14ac:dyDescent="0.25">
      <c r="A151" s="45"/>
      <c r="B151" s="46"/>
      <c r="C151" s="47"/>
      <c r="D151" s="48"/>
      <c r="E151" s="49"/>
      <c r="F151" s="67"/>
      <c r="G151" s="67"/>
      <c r="H151" s="67"/>
      <c r="I151" s="67"/>
      <c r="J151" s="67"/>
      <c r="K151" s="67"/>
      <c r="M151" s="67"/>
      <c r="N151" s="67"/>
      <c r="P151" s="68"/>
    </row>
    <row r="152" spans="1:16" s="42" customFormat="1" x14ac:dyDescent="0.25">
      <c r="A152" s="45"/>
      <c r="B152" s="46"/>
      <c r="C152" s="47"/>
      <c r="D152" s="48"/>
      <c r="E152" s="49"/>
      <c r="F152" s="67"/>
      <c r="G152" s="67"/>
      <c r="H152" s="67"/>
      <c r="I152" s="67"/>
      <c r="J152" s="67"/>
      <c r="K152" s="67"/>
      <c r="M152" s="67"/>
      <c r="N152" s="67"/>
      <c r="P152" s="68"/>
    </row>
    <row r="153" spans="1:16" s="42" customFormat="1" x14ac:dyDescent="0.25">
      <c r="A153" s="45"/>
      <c r="B153" s="46"/>
      <c r="C153" s="47"/>
      <c r="D153" s="48"/>
      <c r="E153" s="49"/>
      <c r="F153" s="67"/>
      <c r="G153" s="67"/>
      <c r="H153" s="67"/>
      <c r="I153" s="67"/>
      <c r="J153" s="67"/>
      <c r="K153" s="67"/>
      <c r="M153" s="67"/>
      <c r="N153" s="67"/>
      <c r="P153" s="68"/>
    </row>
    <row r="154" spans="1:16" s="42" customFormat="1" x14ac:dyDescent="0.25">
      <c r="A154" s="45"/>
      <c r="B154" s="46"/>
      <c r="C154" s="47"/>
      <c r="D154" s="48"/>
      <c r="E154" s="49"/>
      <c r="F154" s="67"/>
      <c r="G154" s="67"/>
      <c r="H154" s="67"/>
      <c r="I154" s="67"/>
      <c r="J154" s="67"/>
      <c r="K154" s="67"/>
      <c r="M154" s="67"/>
      <c r="N154" s="67"/>
      <c r="P154" s="68"/>
    </row>
    <row r="155" spans="1:16" s="42" customFormat="1" x14ac:dyDescent="0.25">
      <c r="A155" s="45"/>
      <c r="B155" s="46"/>
      <c r="C155" s="47"/>
      <c r="D155" s="48"/>
      <c r="E155" s="49"/>
      <c r="F155" s="67"/>
      <c r="G155" s="67"/>
      <c r="H155" s="67"/>
      <c r="I155" s="67"/>
      <c r="J155" s="67"/>
      <c r="K155" s="67"/>
      <c r="M155" s="67"/>
      <c r="N155" s="67"/>
      <c r="P155" s="68"/>
    </row>
    <row r="156" spans="1:16" s="42" customFormat="1" x14ac:dyDescent="0.25">
      <c r="A156" s="45"/>
      <c r="B156" s="46"/>
      <c r="C156" s="47"/>
      <c r="D156" s="48"/>
      <c r="E156" s="49"/>
      <c r="F156" s="67"/>
      <c r="G156" s="67"/>
      <c r="H156" s="67"/>
      <c r="I156" s="67"/>
      <c r="J156" s="67"/>
      <c r="K156" s="67"/>
      <c r="M156" s="67"/>
      <c r="N156" s="67"/>
      <c r="P156" s="68"/>
    </row>
    <row r="157" spans="1:16" s="42" customFormat="1" x14ac:dyDescent="0.25">
      <c r="A157" s="45"/>
      <c r="B157" s="46"/>
      <c r="C157" s="47"/>
      <c r="D157" s="48"/>
      <c r="E157" s="49"/>
      <c r="F157" s="67"/>
      <c r="G157" s="67"/>
      <c r="H157" s="67"/>
      <c r="I157" s="67"/>
      <c r="J157" s="67"/>
      <c r="K157" s="67"/>
      <c r="M157" s="67"/>
      <c r="N157" s="67"/>
      <c r="P157" s="68"/>
    </row>
    <row r="158" spans="1:16" s="42" customFormat="1" x14ac:dyDescent="0.25">
      <c r="A158" s="45"/>
      <c r="B158" s="46"/>
      <c r="C158" s="47"/>
      <c r="D158" s="48"/>
      <c r="E158" s="49"/>
      <c r="F158" s="67"/>
      <c r="G158" s="67"/>
      <c r="H158" s="67"/>
      <c r="I158" s="67"/>
      <c r="J158" s="67"/>
      <c r="K158" s="67"/>
      <c r="M158" s="67"/>
      <c r="N158" s="67"/>
      <c r="P158" s="68"/>
    </row>
    <row r="159" spans="1:16" s="42" customFormat="1" x14ac:dyDescent="0.25">
      <c r="A159" s="45"/>
      <c r="B159" s="46"/>
      <c r="C159" s="47"/>
      <c r="D159" s="48"/>
      <c r="E159" s="49"/>
      <c r="F159" s="67"/>
      <c r="G159" s="67"/>
      <c r="H159" s="67"/>
      <c r="I159" s="67"/>
      <c r="J159" s="67"/>
      <c r="K159" s="67"/>
      <c r="M159" s="67"/>
      <c r="N159" s="67"/>
      <c r="P159" s="68"/>
    </row>
    <row r="160" spans="1:16" s="42" customFormat="1" x14ac:dyDescent="0.25">
      <c r="A160" s="45"/>
      <c r="B160" s="46"/>
      <c r="C160" s="47"/>
      <c r="D160" s="48"/>
      <c r="E160" s="49"/>
      <c r="F160" s="67"/>
      <c r="G160" s="67"/>
      <c r="H160" s="67"/>
      <c r="I160" s="67"/>
      <c r="J160" s="67"/>
      <c r="K160" s="67"/>
      <c r="M160" s="67"/>
      <c r="N160" s="67"/>
      <c r="P160" s="68"/>
    </row>
    <row r="161" spans="1:16" s="42" customFormat="1" x14ac:dyDescent="0.25">
      <c r="A161" s="45"/>
      <c r="B161" s="46"/>
      <c r="C161" s="47"/>
      <c r="D161" s="48"/>
      <c r="E161" s="49"/>
      <c r="F161" s="67"/>
      <c r="G161" s="67"/>
      <c r="H161" s="67"/>
      <c r="I161" s="67"/>
      <c r="J161" s="67"/>
      <c r="K161" s="67"/>
      <c r="M161" s="67"/>
      <c r="N161" s="67"/>
      <c r="P161" s="68"/>
    </row>
    <row r="162" spans="1:16" s="42" customFormat="1" x14ac:dyDescent="0.25">
      <c r="A162" s="45"/>
      <c r="B162" s="46"/>
      <c r="C162" s="47"/>
      <c r="D162" s="48"/>
      <c r="E162" s="49"/>
      <c r="F162" s="67"/>
      <c r="G162" s="67"/>
      <c r="H162" s="67"/>
      <c r="I162" s="67"/>
      <c r="J162" s="67"/>
      <c r="K162" s="67"/>
      <c r="M162" s="67"/>
      <c r="N162" s="67"/>
      <c r="P162" s="68"/>
    </row>
    <row r="163" spans="1:16" s="42" customFormat="1" x14ac:dyDescent="0.25">
      <c r="A163" s="45"/>
      <c r="B163" s="46"/>
      <c r="C163" s="47"/>
      <c r="D163" s="48"/>
      <c r="E163" s="49"/>
      <c r="F163" s="67"/>
      <c r="G163" s="67"/>
      <c r="H163" s="67"/>
      <c r="I163" s="67"/>
      <c r="J163" s="67"/>
      <c r="K163" s="67"/>
      <c r="M163" s="67"/>
      <c r="N163" s="67"/>
      <c r="P163" s="68"/>
    </row>
    <row r="164" spans="1:16" s="42" customFormat="1" x14ac:dyDescent="0.25">
      <c r="A164" s="45"/>
      <c r="B164" s="46"/>
      <c r="C164" s="47"/>
      <c r="D164" s="48"/>
      <c r="E164" s="49"/>
      <c r="F164" s="67"/>
      <c r="G164" s="67"/>
      <c r="H164" s="67"/>
      <c r="I164" s="67"/>
      <c r="J164" s="67"/>
      <c r="K164" s="67"/>
      <c r="M164" s="67"/>
      <c r="N164" s="67"/>
      <c r="P164" s="68"/>
    </row>
    <row r="165" spans="1:16" s="42" customFormat="1" x14ac:dyDescent="0.25">
      <c r="A165" s="45"/>
      <c r="B165" s="46"/>
      <c r="C165" s="47"/>
      <c r="D165" s="48"/>
      <c r="E165" s="49"/>
      <c r="F165" s="67"/>
      <c r="G165" s="67"/>
      <c r="H165" s="67"/>
      <c r="I165" s="67"/>
      <c r="J165" s="67"/>
      <c r="K165" s="67"/>
      <c r="M165" s="67"/>
      <c r="N165" s="67"/>
      <c r="P165" s="68"/>
    </row>
    <row r="166" spans="1:16" s="42" customFormat="1" x14ac:dyDescent="0.25">
      <c r="A166" s="45"/>
      <c r="B166" s="46"/>
      <c r="C166" s="47"/>
      <c r="D166" s="48"/>
      <c r="E166" s="49"/>
      <c r="F166" s="67"/>
      <c r="G166" s="67"/>
      <c r="H166" s="67"/>
      <c r="I166" s="67"/>
      <c r="J166" s="67"/>
      <c r="K166" s="67"/>
      <c r="M166" s="67"/>
      <c r="N166" s="67"/>
      <c r="P166" s="68"/>
    </row>
    <row r="167" spans="1:16" s="42" customFormat="1" x14ac:dyDescent="0.25">
      <c r="A167" s="45"/>
      <c r="B167" s="46"/>
      <c r="C167" s="47"/>
      <c r="D167" s="48"/>
      <c r="E167" s="49"/>
      <c r="F167" s="67"/>
      <c r="G167" s="67"/>
      <c r="H167" s="67"/>
      <c r="I167" s="67"/>
      <c r="J167" s="67"/>
      <c r="K167" s="67"/>
      <c r="M167" s="67"/>
      <c r="N167" s="67"/>
      <c r="P167" s="68"/>
    </row>
    <row r="168" spans="1:16" s="42" customFormat="1" x14ac:dyDescent="0.25">
      <c r="A168" s="45"/>
      <c r="B168" s="46"/>
      <c r="C168" s="47"/>
      <c r="D168" s="48"/>
      <c r="E168" s="49"/>
      <c r="F168" s="67"/>
      <c r="G168" s="67"/>
      <c r="H168" s="67"/>
      <c r="I168" s="67"/>
      <c r="J168" s="67"/>
      <c r="K168" s="67"/>
      <c r="M168" s="67"/>
      <c r="N168" s="67"/>
      <c r="P168" s="68"/>
    </row>
    <row r="169" spans="1:16" s="42" customFormat="1" x14ac:dyDescent="0.25">
      <c r="A169" s="45"/>
      <c r="B169" s="46"/>
      <c r="C169" s="47"/>
      <c r="D169" s="48"/>
      <c r="E169" s="49"/>
      <c r="F169" s="67"/>
      <c r="G169" s="67"/>
      <c r="H169" s="67"/>
      <c r="I169" s="67"/>
      <c r="J169" s="67"/>
      <c r="K169" s="67"/>
      <c r="M169" s="67"/>
      <c r="N169" s="67"/>
      <c r="P169" s="68"/>
    </row>
    <row r="170" spans="1:16" s="42" customFormat="1" x14ac:dyDescent="0.25">
      <c r="A170" s="45"/>
      <c r="B170" s="46"/>
      <c r="C170" s="47"/>
      <c r="D170" s="48"/>
      <c r="E170" s="49"/>
      <c r="F170" s="67"/>
      <c r="G170" s="67"/>
      <c r="H170" s="67"/>
      <c r="I170" s="67"/>
      <c r="J170" s="67"/>
      <c r="K170" s="67"/>
      <c r="M170" s="67"/>
      <c r="N170" s="67"/>
      <c r="P170" s="68"/>
    </row>
    <row r="171" spans="1:16" s="42" customFormat="1" x14ac:dyDescent="0.25">
      <c r="A171" s="45"/>
      <c r="B171" s="46"/>
      <c r="C171" s="47"/>
      <c r="D171" s="48"/>
      <c r="E171" s="49"/>
      <c r="F171" s="67"/>
      <c r="G171" s="67"/>
      <c r="H171" s="67"/>
      <c r="I171" s="67"/>
      <c r="J171" s="67"/>
      <c r="K171" s="67"/>
      <c r="M171" s="67"/>
      <c r="N171" s="67"/>
      <c r="P171" s="68"/>
    </row>
    <row r="172" spans="1:16" s="42" customFormat="1" x14ac:dyDescent="0.25">
      <c r="A172" s="45"/>
      <c r="B172" s="46"/>
      <c r="C172" s="47"/>
      <c r="D172" s="48"/>
      <c r="E172" s="49"/>
      <c r="F172" s="67"/>
      <c r="G172" s="67"/>
      <c r="H172" s="67"/>
      <c r="I172" s="67"/>
      <c r="J172" s="67"/>
      <c r="K172" s="67"/>
      <c r="M172" s="67"/>
      <c r="N172" s="67"/>
      <c r="P172" s="68"/>
    </row>
  </sheetData>
  <sheetProtection algorithmName="SHA-512" hashValue="CJ2/BFD+fWlCTFqKsf6d24gF1qeX7qEFCA5nrli/kdobtlAiv00SNI3fNi0Jn8y70TC+2R4LKlC9IKGIusvPWA==" saltValue="ABdroZ+DhFX9YoL2XxDXXg==" spinCount="100000" sheet="1" objects="1" scenarios="1" formatCells="0" formatColumns="0" formatRows="0"/>
  <mergeCells count="4">
    <mergeCell ref="F6:M6"/>
    <mergeCell ref="F16:M16"/>
    <mergeCell ref="F3:M3"/>
    <mergeCell ref="F1:M1"/>
  </mergeCells>
  <conditionalFormatting sqref="D3">
    <cfRule type="dataBar" priority="237">
      <dataBar>
        <cfvo type="num" val="0.1"/>
        <cfvo type="num" val="1"/>
        <color theme="9" tint="0.39997558519241921"/>
      </dataBar>
      <extLst>
        <ext xmlns:x14="http://schemas.microsoft.com/office/spreadsheetml/2009/9/main" uri="{B025F937-C7B1-47D3-B67F-A62EFF666E3E}">
          <x14:id>{79B80401-6978-4A9B-8680-07781BA81CCF}</x14:id>
        </ext>
      </extLst>
    </cfRule>
  </conditionalFormatting>
  <conditionalFormatting sqref="D7">
    <cfRule type="dataBar" priority="7">
      <dataBar>
        <cfvo type="num" val="0.1"/>
        <cfvo type="num" val="1"/>
        <color theme="9" tint="0.39997558519241921"/>
      </dataBar>
      <extLst>
        <ext xmlns:x14="http://schemas.microsoft.com/office/spreadsheetml/2009/9/main" uri="{B025F937-C7B1-47D3-B67F-A62EFF666E3E}">
          <x14:id>{45E836C8-288C-46BA-8998-6BCE6614ED85}</x14:id>
        </ext>
      </extLst>
    </cfRule>
  </conditionalFormatting>
  <conditionalFormatting sqref="D8:D14">
    <cfRule type="expression" dxfId="42" priority="1">
      <formula>AND(A8&lt;&gt;1,ISNUMBER(B8),OR(ISNUMBER(C8),C8="PG"))</formula>
    </cfRule>
  </conditionalFormatting>
  <conditionalFormatting sqref="D17">
    <cfRule type="dataBar" priority="6">
      <dataBar>
        <cfvo type="num" val="0.1"/>
        <cfvo type="num" val="1"/>
        <color theme="9" tint="0.39997558519241921"/>
      </dataBar>
      <extLst>
        <ext xmlns:x14="http://schemas.microsoft.com/office/spreadsheetml/2009/9/main" uri="{B025F937-C7B1-47D3-B67F-A62EFF666E3E}">
          <x14:id>{29447298-25AB-4FCC-91C8-82FE5455FCB8}</x14:id>
        </ext>
      </extLst>
    </cfRule>
  </conditionalFormatting>
  <conditionalFormatting sqref="D18:D21">
    <cfRule type="expression" dxfId="41" priority="211">
      <formula>AND(A18&lt;&gt;1,ISNUMBER(B18),OR(ISNUMBER(C18),C18="PG"))</formula>
    </cfRule>
  </conditionalFormatting>
  <conditionalFormatting sqref="D22">
    <cfRule type="expression" dxfId="40" priority="181">
      <formula>AND(A22&lt;&gt;1,NOT(ISBLANK(C22)))</formula>
    </cfRule>
  </conditionalFormatting>
  <dataValidations count="2">
    <dataValidation type="list" allowBlank="1" showInputMessage="1" showErrorMessage="1" error="Opção inválida!" sqref="F8:H14 F18:H21 J8:L14 J18:L21" xr:uid="{0BD08B11-054D-4D49-AAD5-45FAA2345BDE}">
      <formula1>"0,1,2,3,4"</formula1>
    </dataValidation>
    <dataValidation type="list" allowBlank="1" showErrorMessage="1" error="Opção inválida! Ou 0 ou 1." sqref="I8:I14 I18:I21 M8:N14 M18:N21" xr:uid="{270EBF0B-D8A5-4429-809B-7566EF3E7465}">
      <formula1>"0,1"</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79B80401-6978-4A9B-8680-07781BA81CCF}">
            <x14:dataBar minLength="0" maxLength="100" gradient="0">
              <x14:cfvo type="num">
                <xm:f>0.1</xm:f>
              </x14:cfvo>
              <x14:cfvo type="num">
                <xm:f>1</xm:f>
              </x14:cfvo>
              <x14:negativeFillColor rgb="FFFF0000"/>
              <x14:axisColor rgb="FF000000"/>
            </x14:dataBar>
          </x14:cfRule>
          <xm:sqref>D3</xm:sqref>
        </x14:conditionalFormatting>
        <x14:conditionalFormatting xmlns:xm="http://schemas.microsoft.com/office/excel/2006/main">
          <x14:cfRule type="dataBar" id="{45E836C8-288C-46BA-8998-6BCE6614ED85}">
            <x14:dataBar minLength="0" maxLength="100" gradient="0">
              <x14:cfvo type="num">
                <xm:f>0.1</xm:f>
              </x14:cfvo>
              <x14:cfvo type="num">
                <xm:f>1</xm:f>
              </x14:cfvo>
              <x14:negativeFillColor rgb="FFFF0000"/>
              <x14:axisColor rgb="FF000000"/>
            </x14:dataBar>
          </x14:cfRule>
          <xm:sqref>D7</xm:sqref>
        </x14:conditionalFormatting>
        <x14:conditionalFormatting xmlns:xm="http://schemas.microsoft.com/office/excel/2006/main">
          <x14:cfRule type="dataBar" id="{29447298-25AB-4FCC-91C8-82FE5455FCB8}">
            <x14:dataBar minLength="0" maxLength="100" gradient="0">
              <x14:cfvo type="num">
                <xm:f>0.1</xm:f>
              </x14:cfvo>
              <x14:cfvo type="num">
                <xm:f>1</xm:f>
              </x14:cfvo>
              <x14:negativeFillColor rgb="FFFF0000"/>
              <x14:axisColor rgb="FF000000"/>
            </x14:dataBar>
          </x14:cfRule>
          <xm:sqref>D17</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5"/>
  <dimension ref="A1:Z117"/>
  <sheetViews>
    <sheetView zoomScale="130" zoomScaleNormal="130" workbookViewId="0">
      <selection activeCell="C2" sqref="C2"/>
    </sheetView>
  </sheetViews>
  <sheetFormatPr defaultRowHeight="26.25" x14ac:dyDescent="0.25"/>
  <cols>
    <col min="1" max="1" width="3.42578125" style="10" customWidth="1"/>
    <col min="2" max="2" width="2.85546875" style="1" customWidth="1"/>
    <col min="3" max="3" width="3" style="3" customWidth="1"/>
    <col min="4" max="4" width="38.5703125" style="2" customWidth="1"/>
    <col min="5" max="5" width="45.7109375" style="28" customWidth="1"/>
    <col min="6" max="6" width="3" style="77" bestFit="1" customWidth="1"/>
    <col min="7" max="8" width="3.5703125" style="77" bestFit="1" customWidth="1"/>
    <col min="9" max="9" width="3.5703125" style="77" customWidth="1"/>
    <col min="10" max="10" width="3.7109375" style="77" customWidth="1"/>
    <col min="11" max="11" width="3.140625" style="77" bestFit="1" customWidth="1"/>
    <col min="12" max="12" width="3.5703125" bestFit="1" customWidth="1"/>
    <col min="13" max="14" width="3.5703125" style="77" customWidth="1"/>
    <col min="15" max="15" width="45.7109375" customWidth="1"/>
    <col min="16" max="16" width="5.28515625" style="78" customWidth="1"/>
    <col min="17" max="17" width="30.140625" style="42" customWidth="1"/>
    <col min="18" max="26" width="9.28515625" style="42"/>
  </cols>
  <sheetData>
    <row r="1" spans="1:17" ht="17.100000000000001" customHeight="1" x14ac:dyDescent="0.25">
      <c r="B1" s="171"/>
      <c r="C1" s="174"/>
      <c r="D1" s="173" t="str">
        <f>Capa!A1</f>
        <v>MEGplan MEGIA 2026</v>
      </c>
      <c r="E1" s="173"/>
      <c r="F1" s="364" t="s">
        <v>68</v>
      </c>
      <c r="G1" s="365"/>
      <c r="H1" s="365"/>
      <c r="I1" s="365"/>
      <c r="J1" s="365"/>
      <c r="K1" s="365"/>
      <c r="L1" s="365"/>
      <c r="M1" s="366"/>
      <c r="N1" s="323"/>
      <c r="O1" s="50"/>
      <c r="P1" s="79"/>
      <c r="Q1" s="50"/>
    </row>
    <row r="2" spans="1:17" ht="27.75" x14ac:dyDescent="0.25">
      <c r="B2" s="12" t="s">
        <v>25</v>
      </c>
      <c r="C2" s="12" t="s">
        <v>26</v>
      </c>
      <c r="D2" s="97"/>
      <c r="E2" s="95"/>
      <c r="F2" s="120" t="s">
        <v>35</v>
      </c>
      <c r="G2" s="70" t="s">
        <v>38</v>
      </c>
      <c r="H2" s="70" t="s">
        <v>37</v>
      </c>
      <c r="I2" s="334" t="s">
        <v>245</v>
      </c>
      <c r="J2" s="70" t="s">
        <v>36</v>
      </c>
      <c r="K2" s="70" t="s">
        <v>40</v>
      </c>
      <c r="L2" s="335" t="s">
        <v>39</v>
      </c>
      <c r="M2" s="316" t="s">
        <v>246</v>
      </c>
      <c r="N2" s="340" t="s">
        <v>243</v>
      </c>
      <c r="O2" s="51" t="s">
        <v>41</v>
      </c>
      <c r="P2" s="89" t="s">
        <v>42</v>
      </c>
      <c r="Q2" s="51" t="s">
        <v>244</v>
      </c>
    </row>
    <row r="3" spans="1:17" ht="18" customHeight="1" x14ac:dyDescent="0.25">
      <c r="B3" s="93"/>
      <c r="C3" s="94"/>
      <c r="D3" s="111">
        <f>IF(SUM(A4:A19)&lt;=0,0,COUNTIFS(A4:A19,"=1",M4:M19,"&lt;&gt;")/SUM(A4:A19))</f>
        <v>0</v>
      </c>
      <c r="E3" s="25"/>
      <c r="F3" s="361">
        <f>MIN(IF(OR(Capa!$B$6=0,Capa!$B$6=1),AVERAGE(F6,F14),(F6*'Quadro Geral'!D16+F14*'Quadro Geral'!D17)/'Quadro Geral'!D15)+N3,1)</f>
        <v>0</v>
      </c>
      <c r="G3" s="362"/>
      <c r="H3" s="362"/>
      <c r="I3" s="362"/>
      <c r="J3" s="362"/>
      <c r="K3" s="362"/>
      <c r="L3" s="362"/>
      <c r="M3" s="363"/>
      <c r="N3" s="341">
        <f>IF(OR(AND(Capa!$B$6=2,I4&gt;0),AND(Capa!$B$6=3,I4&gt;1)),0.05,0)+IF(AND(Capa!$B$6=3,I4=1),0.02,0)+IF(OR(AND(Capa!$B$6=2,M4&gt;0),AND(Capa!$B$6=3,M4&gt;1)),0.05,0)+IF(AND(Capa!$B$6=3,M4=1),0.02,0)</f>
        <v>0</v>
      </c>
      <c r="O3" s="95"/>
      <c r="P3" s="96"/>
      <c r="Q3" s="95"/>
    </row>
    <row r="4" spans="1:17" ht="25.5" x14ac:dyDescent="0.25">
      <c r="A4" s="11"/>
      <c r="B4" s="16" t="str">
        <f>IF(ISBLANK(C4),"",IF(ISERR(SEARCH(C4&amp;"\","&lt;B&gt;\&lt;1&gt;\&lt;2&gt;\&lt;3&gt;\")),IF(AND(NOT(ISBLANK(#REF!)),#REF!&lt;=3),#REF!,""),
IF(SEARCH(C4&amp;"\","&lt;B&gt;\&lt;1&gt;\&lt;2&gt;\&lt;3&gt;\")=1,0,IF(SEARCH(C4&amp;"\","&lt;B&gt;\&lt;1&gt;\&lt;2&gt;\&lt;3&gt;\")=5,1,IF(SEARCH(C4&amp;"\","&lt;B&gt;\&lt;1&gt;\&lt;2&gt;\&lt;3&gt;\")=9,2,IF(SEARCH(C4&amp;"\","&lt;B&gt;\&lt;1&gt;\&lt;2&gt;\&lt;3&gt;\")=13,3,""))))))</f>
        <v/>
      </c>
      <c r="C4" s="20"/>
      <c r="D4" s="23" t="s">
        <v>7</v>
      </c>
      <c r="E4" s="319" t="s">
        <v>304</v>
      </c>
      <c r="F4" s="116">
        <f t="shared" ref="F4:K4" si="0">AVERAGE(F7,F19)</f>
        <v>0</v>
      </c>
      <c r="G4" s="114">
        <f t="shared" si="0"/>
        <v>0</v>
      </c>
      <c r="H4" s="114">
        <f t="shared" si="0"/>
        <v>0</v>
      </c>
      <c r="I4" s="315">
        <f>I7+I15</f>
        <v>0</v>
      </c>
      <c r="J4" s="114">
        <f t="shared" si="0"/>
        <v>0</v>
      </c>
      <c r="K4" s="114">
        <f t="shared" si="0"/>
        <v>0</v>
      </c>
      <c r="L4" s="114">
        <f t="shared" ref="L4" si="1">AVERAGE(L7,L19)</f>
        <v>0</v>
      </c>
      <c r="M4" s="315">
        <f>M7+M15</f>
        <v>0</v>
      </c>
      <c r="N4" s="315"/>
      <c r="O4" s="57"/>
      <c r="P4" s="58"/>
      <c r="Q4" s="52"/>
    </row>
    <row r="5" spans="1:17" ht="6.6" customHeight="1" x14ac:dyDescent="0.25">
      <c r="A5" s="11"/>
      <c r="B5" s="149" t="str">
        <f>IF(ISBLANK(C5),"",IF(ISERR(SEARCH(C5&amp;"\","&lt;B&gt;\&lt;1&gt;\&lt;2&gt;\&lt;3&gt;\")),IF(AND(NOT(ISBLANK(#REF!)),#REF!&lt;=3),#REF!,""),
IF(SEARCH(C5&amp;"\","&lt;B&gt;\&lt;1&gt;\&lt;2&gt;\&lt;3&gt;\")=1,0,IF(SEARCH(C5&amp;"\","&lt;B&gt;\&lt;1&gt;\&lt;2&gt;\&lt;3&gt;\")=5,1,IF(SEARCH(C5&amp;"\","&lt;B&gt;\&lt;1&gt;\&lt;2&gt;\&lt;3&gt;\")=9,2,IF(SEARCH(C5&amp;"\","&lt;B&gt;\&lt;1&gt;\&lt;2&gt;\&lt;3&gt;\")=13,3,""))))))</f>
        <v/>
      </c>
      <c r="C5" s="150"/>
      <c r="D5" s="156"/>
      <c r="E5" s="133"/>
      <c r="F5" s="140"/>
      <c r="G5" s="140"/>
      <c r="H5" s="140"/>
      <c r="I5" s="140"/>
      <c r="J5" s="140"/>
      <c r="K5" s="140"/>
      <c r="L5" s="141"/>
      <c r="M5" s="140"/>
      <c r="N5" s="324"/>
      <c r="O5" s="141"/>
      <c r="P5" s="157"/>
      <c r="Q5" s="136"/>
    </row>
    <row r="6" spans="1:17" x14ac:dyDescent="0.25">
      <c r="A6" s="11"/>
      <c r="B6" s="16" t="str">
        <f t="shared" ref="B6:B7" si="2">IF(ISBLANK(C6),"",IF(ISERR(SEARCH(C6&amp;"\","&lt;B&gt;\&lt;1&gt;\&lt;2&gt;\&lt;3&gt;\")),IF(AND(NOT(ISBLANK(B5)),B5&lt;=3),B5,""),
IF(SEARCH(C6&amp;"\","&lt;B&gt;\&lt;1&gt;\&lt;2&gt;\&lt;3&gt;\")=1,0,IF(SEARCH(C6&amp;"\","&lt;B&gt;\&lt;1&gt;\&lt;2&gt;\&lt;3&gt;\")=5,1,IF(SEARCH(C6&amp;"\","&lt;B&gt;\&lt;1&gt;\&lt;2&gt;\&lt;3&gt;\")=9,2,IF(SEARCH(C6&amp;"\","&lt;B&gt;\&lt;1&gt;\&lt;2&gt;\&lt;3&gt;\")=13,3,""))))))</f>
        <v/>
      </c>
      <c r="C6" s="20"/>
      <c r="D6" s="19" t="s">
        <v>8</v>
      </c>
      <c r="E6" s="318"/>
      <c r="F6" s="361">
        <f>(F7*20+G7*10+H7*10+J7*30+K7*15+L7*15)/100</f>
        <v>0</v>
      </c>
      <c r="G6" s="362"/>
      <c r="H6" s="362"/>
      <c r="I6" s="362"/>
      <c r="J6" s="362"/>
      <c r="K6" s="362"/>
      <c r="L6" s="362"/>
      <c r="M6" s="363"/>
      <c r="N6" s="325"/>
      <c r="O6" s="73"/>
      <c r="P6" s="74"/>
      <c r="Q6" s="128"/>
    </row>
    <row r="7" spans="1:17" ht="15.95" customHeight="1" x14ac:dyDescent="0.25">
      <c r="A7" s="11"/>
      <c r="B7" s="121" t="str">
        <f t="shared" si="2"/>
        <v/>
      </c>
      <c r="C7" s="122"/>
      <c r="D7" s="111">
        <f>IF(SUM(A8:A13)&lt;=0,0,COUNTIF(M8:M13,"&lt;&gt;")/SUM(A8:A13))</f>
        <v>0</v>
      </c>
      <c r="E7" s="318" t="s">
        <v>194</v>
      </c>
      <c r="F7" s="114">
        <f>(COUNTIFS($A7:$A13,"&gt;0",$C7:$C13,"=PG",F7:F13,"=1")*Capa!$G$14+COUNTIFS($A7:$A13,"&gt;0",$C7:$C13,"=PG",F7:F13,"=2")*Capa!$H$14+COUNTIFS($A7:$A13,"&gt;0",$C7:$C13,"=PG",F7:F13,"=3")*Capa!$I$14+COUNTIFS($A7:$A13,"&gt;0",$C7:$C13,"=PG",F7:F13,"=4")*Capa!$J$14)/(COUNTIFS($A7:$A13,"&gt;0",$C7:$C13,"=PG")*100)</f>
        <v>0</v>
      </c>
      <c r="G7" s="114">
        <f>(COUNTIFS($A7:$A13,"&gt;0",$C7:$C13,"=PG",G7:G13,"=1")*Capa!$G$14+COUNTIFS($A7:$A13,"&gt;0",$C7:$C13,"=PG",G7:G13,"=2")*Capa!$H$14+COUNTIFS($A7:$A13,"&gt;0",$C7:$C13,"=PG",G7:G13,"=3")*Capa!$I$14+COUNTIFS($A7:$A13,"&gt;0",$C7:$C13,"=PG",G7:G13,"=4")*Capa!$J$14)/(COUNTIFS($A7:$A13,"&gt;0",$C7:$C13,"=PG")*100)</f>
        <v>0</v>
      </c>
      <c r="H7" s="114">
        <f>(COUNTIFS($A7:$A13,"&gt;0",$C7:$C13,"=PG",H7:H13,"=1")*Capa!$G$14+COUNTIFS($A7:$A13,"&gt;0",$C7:$C13,"=PG",H7:H13,"=2")*Capa!$H$14+COUNTIFS($A7:$A13,"&gt;0",$C7:$C13,"=PG",H7:H13,"=3")*Capa!$I$14+COUNTIFS($A7:$A13,"&gt;0",$C7:$C13,"=PG",H7:H13,"=4")*Capa!$J$14)/(COUNTIFS($A7:$A13,"&gt;0",$C7:$C13,"=PG")*100)</f>
        <v>0</v>
      </c>
      <c r="I7" s="315">
        <f>COUNTIFS($A8:$A12,"&gt;0",I8:I12,"&gt;0")</f>
        <v>0</v>
      </c>
      <c r="J7" s="114">
        <f>(COUNTIFS($A7:$A13,"&gt;0",$C7:$C13,"=PG",J7:J13,"=1")*Capa!$G$14+COUNTIFS($A7:$A13,"&gt;0",$C7:$C13,"=PG",J7:J13,"=2")*Capa!$H$14+COUNTIFS($A7:$A13,"&gt;0",$C7:$C13,"=PG",J7:J13,"=3")*Capa!$I$14+COUNTIFS($A7:$A13,"&gt;0",$C7:$C13,"=PG",J7:J13,"=4")*Capa!$J$14)/(COUNTIFS($A7:$A13,"&gt;0",$C7:$C13,"=PG")*100)</f>
        <v>0</v>
      </c>
      <c r="K7" s="114">
        <f>(COUNTIFS($A7:$A13,"&gt;0",$C7:$C13,"=PG",K7:K13,"=1")*Capa!$G$14+COUNTIFS($A7:$A13,"&gt;0",$C7:$C13,"=PG",K7:K13,"=2")*Capa!$H$14+COUNTIFS($A7:$A13,"&gt;0",$C7:$C13,"=PG",K7:K13,"=3")*Capa!$I$14+COUNTIFS($A7:$A13,"&gt;0",$C7:$C13,"=PG",K7:K13,"=4")*Capa!$J$14)/(COUNTIFS($A7:$A13,"&gt;0",$C7:$C13,"=PG")*100)</f>
        <v>0</v>
      </c>
      <c r="L7" s="114">
        <f>(COUNTIFS($A7:$A13,"&gt;0",$C7:$C13,"=PG",L7:L13,"=1")*Capa!$G$14+COUNTIFS($A7:$A13,"&gt;0",$C7:$C13,"=PG",L7:L13,"=2")*Capa!$H$14+COUNTIFS($A7:$A13,"&gt;0",$C7:$C13,"=PG",L7:L13,"=3")*Capa!$I$14+COUNTIFS($A7:$A13,"&gt;0",$C7:$C13,"=PG",L7:L13,"=4")*Capa!$J$14)/(COUNTIFS($A7:$A13,"&gt;0",$C7:$C13,"=PG")*100)</f>
        <v>0</v>
      </c>
      <c r="M7" s="315">
        <f>COUNTIFS($A8:$A12,"&gt;0",M8:M12,"&gt;0")</f>
        <v>0</v>
      </c>
      <c r="N7" s="315"/>
      <c r="O7" s="13"/>
      <c r="P7" s="75"/>
      <c r="Q7" s="13"/>
    </row>
    <row r="8" spans="1:17" ht="33.75" customHeight="1" x14ac:dyDescent="0.25">
      <c r="A8" s="11">
        <f>IF(Capa!$B$6&gt;=B8,1,0)</f>
        <v>1</v>
      </c>
      <c r="B8" s="9">
        <v>0</v>
      </c>
      <c r="C8" s="8" t="s">
        <v>24</v>
      </c>
      <c r="D8" s="302" t="s">
        <v>145</v>
      </c>
      <c r="E8" s="319" t="s">
        <v>201</v>
      </c>
      <c r="F8" s="86"/>
      <c r="G8" s="86"/>
      <c r="H8" s="86"/>
      <c r="I8" s="86"/>
      <c r="J8" s="86"/>
      <c r="K8" s="86"/>
      <c r="L8" s="86"/>
      <c r="M8" s="86"/>
      <c r="N8" s="339"/>
      <c r="O8" s="320"/>
      <c r="P8" s="59"/>
      <c r="Q8" s="320"/>
    </row>
    <row r="9" spans="1:17" ht="67.5" x14ac:dyDescent="0.25">
      <c r="A9" s="11">
        <f>IF(Capa!$B$6&gt;=B9,1,0)</f>
        <v>0</v>
      </c>
      <c r="B9" s="9">
        <v>1</v>
      </c>
      <c r="C9" s="8" t="s">
        <v>24</v>
      </c>
      <c r="D9" s="302" t="s">
        <v>146</v>
      </c>
      <c r="E9" s="319" t="s">
        <v>216</v>
      </c>
      <c r="F9" s="86"/>
      <c r="G9" s="86"/>
      <c r="H9" s="86"/>
      <c r="I9" s="86"/>
      <c r="J9" s="86"/>
      <c r="K9" s="86"/>
      <c r="L9" s="86"/>
      <c r="M9" s="86"/>
      <c r="N9" s="339"/>
      <c r="O9" s="320"/>
      <c r="P9" s="59"/>
      <c r="Q9" s="320"/>
    </row>
    <row r="10" spans="1:17" ht="24.95" customHeight="1" x14ac:dyDescent="0.25">
      <c r="A10" s="11">
        <f>IF(Capa!$B$6&gt;=B10,1,0)</f>
        <v>0</v>
      </c>
      <c r="B10" s="9">
        <v>3</v>
      </c>
      <c r="C10" s="8" t="s">
        <v>24</v>
      </c>
      <c r="D10" s="302" t="s">
        <v>142</v>
      </c>
      <c r="E10" s="329" t="s">
        <v>283</v>
      </c>
      <c r="F10" s="86"/>
      <c r="G10" s="86"/>
      <c r="H10" s="86"/>
      <c r="I10" s="86"/>
      <c r="J10" s="86"/>
      <c r="K10" s="86"/>
      <c r="L10" s="86"/>
      <c r="M10" s="86"/>
      <c r="N10" s="339"/>
      <c r="O10" s="320"/>
      <c r="P10" s="59"/>
      <c r="Q10" s="320"/>
    </row>
    <row r="11" spans="1:17" ht="56.25" x14ac:dyDescent="0.25">
      <c r="A11" s="11">
        <f>IF(Capa!$B$6&gt;=B11,1,0)</f>
        <v>0</v>
      </c>
      <c r="B11" s="9">
        <v>1</v>
      </c>
      <c r="C11" s="8" t="s">
        <v>24</v>
      </c>
      <c r="D11" s="302" t="s">
        <v>143</v>
      </c>
      <c r="E11" s="319" t="s">
        <v>217</v>
      </c>
      <c r="F11" s="86"/>
      <c r="G11" s="86"/>
      <c r="H11" s="86"/>
      <c r="I11" s="86"/>
      <c r="J11" s="86"/>
      <c r="K11" s="86"/>
      <c r="L11" s="86"/>
      <c r="M11" s="86"/>
      <c r="N11" s="339"/>
      <c r="O11" s="320"/>
      <c r="P11" s="59"/>
      <c r="Q11" s="320"/>
    </row>
    <row r="12" spans="1:17" ht="56.25" x14ac:dyDescent="0.25">
      <c r="A12" s="11">
        <f>IF(Capa!$B$6&gt;=B12,1,0)</f>
        <v>0</v>
      </c>
      <c r="B12" s="9">
        <v>2</v>
      </c>
      <c r="C12" s="8" t="s">
        <v>24</v>
      </c>
      <c r="D12" s="302" t="s">
        <v>144</v>
      </c>
      <c r="E12" s="319" t="s">
        <v>282</v>
      </c>
      <c r="F12" s="86"/>
      <c r="G12" s="86"/>
      <c r="H12" s="86"/>
      <c r="I12" s="86"/>
      <c r="J12" s="86"/>
      <c r="K12" s="86"/>
      <c r="L12" s="86"/>
      <c r="M12" s="86"/>
      <c r="N12" s="339"/>
      <c r="O12" s="320"/>
      <c r="P12" s="59"/>
      <c r="Q12" s="320"/>
    </row>
    <row r="13" spans="1:17" ht="9.9499999999999993" customHeight="1" x14ac:dyDescent="0.25">
      <c r="A13" s="11"/>
      <c r="B13" s="149" t="str">
        <f>IF(ISBLANK(C13),"",IF(ISERR(SEARCH(C13&amp;"\","&lt;B&gt;\&lt;1&gt;\&lt;2&gt;\&lt;3&gt;\")),IF(AND(NOT(ISBLANK(#REF!)),#REF!&lt;=3),#REF!,""),
IF(SEARCH(C13&amp;"\","&lt;B&gt;\&lt;1&gt;\&lt;2&gt;\&lt;3&gt;\")=1,0,IF(SEARCH(C13&amp;"\","&lt;B&gt;\&lt;1&gt;\&lt;2&gt;\&lt;3&gt;\")=5,1,IF(SEARCH(C13&amp;"\","&lt;B&gt;\&lt;1&gt;\&lt;2&gt;\&lt;3&gt;\")=9,2,IF(SEARCH(C13&amp;"\","&lt;B&gt;\&lt;1&gt;\&lt;2&gt;\&lt;3&gt;\")=13,3,""))))))</f>
        <v/>
      </c>
      <c r="C13" s="150"/>
      <c r="D13" s="151"/>
      <c r="E13" s="133"/>
      <c r="F13" s="140"/>
      <c r="G13" s="140"/>
      <c r="H13" s="140"/>
      <c r="I13" s="140"/>
      <c r="J13" s="140"/>
      <c r="K13" s="140"/>
      <c r="L13" s="141"/>
      <c r="M13" s="140"/>
      <c r="N13" s="324"/>
      <c r="O13" s="141"/>
      <c r="P13" s="157"/>
      <c r="Q13" s="142"/>
    </row>
    <row r="14" spans="1:17" x14ac:dyDescent="0.25">
      <c r="A14" s="11"/>
      <c r="B14" s="16" t="str">
        <f t="shared" ref="B14:B15" si="3">IF(ISBLANK(C14),"",IF(ISERR(SEARCH(C14&amp;"\","&lt;B&gt;\&lt;1&gt;\&lt;2&gt;\&lt;3&gt;\")),IF(AND(NOT(ISBLANK(B13)),B13&lt;=3),B13,""),
IF(SEARCH(C14&amp;"\","&lt;B&gt;\&lt;1&gt;\&lt;2&gt;\&lt;3&gt;\")=1,0,IF(SEARCH(C14&amp;"\","&lt;B&gt;\&lt;1&gt;\&lt;2&gt;\&lt;3&gt;\")=5,1,IF(SEARCH(C14&amp;"\","&lt;B&gt;\&lt;1&gt;\&lt;2&gt;\&lt;3&gt;\")=9,2,IF(SEARCH(C14&amp;"\","&lt;B&gt;\&lt;1&gt;\&lt;2&gt;\&lt;3&gt;\")=13,3,""))))))</f>
        <v/>
      </c>
      <c r="C14" s="20"/>
      <c r="D14" s="19" t="s">
        <v>9</v>
      </c>
      <c r="E14" s="27"/>
      <c r="F14" s="361">
        <f>(F15*20+G15*10+H15*10+J15*30+K15*15+L15*15)/100</f>
        <v>0</v>
      </c>
      <c r="G14" s="362"/>
      <c r="H14" s="362"/>
      <c r="I14" s="362"/>
      <c r="J14" s="362"/>
      <c r="K14" s="362"/>
      <c r="L14" s="362"/>
      <c r="M14" s="363"/>
      <c r="N14" s="325"/>
      <c r="O14" s="73"/>
      <c r="P14" s="74"/>
      <c r="Q14" s="52"/>
    </row>
    <row r="15" spans="1:17" ht="17.649999999999999" customHeight="1" x14ac:dyDescent="0.25">
      <c r="A15" s="11"/>
      <c r="B15" s="121" t="str">
        <f t="shared" si="3"/>
        <v/>
      </c>
      <c r="C15" s="122"/>
      <c r="D15" s="304">
        <f>IF(SUM(A16:A19)&lt;=0,0,COUNTIF(M16:M19,"&lt;&gt;")/SUM(A16:A19))</f>
        <v>0</v>
      </c>
      <c r="E15" s="318" t="s">
        <v>194</v>
      </c>
      <c r="F15" s="114">
        <f>(COUNTIFS($A15:$A19,"&gt;0",$C15:$C19,"=PG",F15:F19,"=1")*Capa!$G$14+COUNTIFS($A15:$A19,"&gt;0",$C15:$C19,"=PG",F15:F19,"=2")*Capa!$H$14+COUNTIFS($A15:$A19,"&gt;0",$C15:$C19,"=PG",F15:F19,"=3")*Capa!$I$14+COUNTIFS($A15:$A19,"&gt;0",$C15:$C19,"=PG",F15:F19,"=4")*Capa!$J$14)/(COUNTIFS($A15:$A19,"&gt;0",$C15:$C19,"=PG")*100)</f>
        <v>0</v>
      </c>
      <c r="G15" s="114">
        <f>(COUNTIFS($A15:$A19,"&gt;0",$C15:$C19,"=PG",G15:G19,"=1")*Capa!$G$14+COUNTIFS($A15:$A19,"&gt;0",$C15:$C19,"=PG",G15:G19,"=2")*Capa!$H$14+COUNTIFS($A15:$A19,"&gt;0",$C15:$C19,"=PG",G15:G19,"=3")*Capa!$I$14+COUNTIFS($A15:$A19,"&gt;0",$C15:$C19,"=PG",G15:G19,"=4")*Capa!$J$14)/(COUNTIFS($A15:$A19,"&gt;0",$C15:$C19,"=PG")*100)</f>
        <v>0</v>
      </c>
      <c r="H15" s="114">
        <f>(COUNTIFS($A15:$A19,"&gt;0",$C15:$C19,"=PG",H15:H19,"=1")*Capa!$G$14+COUNTIFS($A15:$A19,"&gt;0",$C15:$C19,"=PG",H15:H19,"=2")*Capa!$H$14+COUNTIFS($A15:$A19,"&gt;0",$C15:$C19,"=PG",H15:H19,"=3")*Capa!$I$14+COUNTIFS($A15:$A19,"&gt;0",$C15:$C19,"=PG",H15:H19,"=4")*Capa!$J$14)/(COUNTIFS($A15:$A19,"&gt;0",$C15:$C19,"=PG")*100)</f>
        <v>0</v>
      </c>
      <c r="I15" s="315">
        <f>COUNTIFS($A16:$A18,"&gt;0",I16:I18,"&gt;0")</f>
        <v>0</v>
      </c>
      <c r="J15" s="114">
        <f>(COUNTIFS($A15:$A19,"&gt;0",$C15:$C19,"=PG",J15:J19,"=1")*Capa!$G$14+COUNTIFS($A15:$A19,"&gt;0",$C15:$C19,"=PG",J15:J19,"=2")*Capa!$H$14+COUNTIFS($A15:$A19,"&gt;0",$C15:$C19,"=PG",J15:J19,"=3")*Capa!$I$14+COUNTIFS($A15:$A19,"&gt;0",$C15:$C19,"=PG",J15:J19,"=4")*Capa!$J$14)/(COUNTIFS($A15:$A19,"&gt;0",$C15:$C19,"=PG")*100)</f>
        <v>0</v>
      </c>
      <c r="K15" s="114">
        <f>(COUNTIFS($A15:$A19,"&gt;0",$C15:$C19,"=PG",K15:K19,"=1")*Capa!$G$14+COUNTIFS($A15:$A19,"&gt;0",$C15:$C19,"=PG",K15:K19,"=2")*Capa!$H$14+COUNTIFS($A15:$A19,"&gt;0",$C15:$C19,"=PG",K15:K19,"=3")*Capa!$I$14+COUNTIFS($A15:$A19,"&gt;0",$C15:$C19,"=PG",K15:K19,"=4")*Capa!$J$14)/(COUNTIFS($A15:$A19,"&gt;0",$C15:$C19,"=PG")*100)</f>
        <v>0</v>
      </c>
      <c r="L15" s="114">
        <f>(COUNTIFS($A15:$A19,"&gt;0",$C15:$C19,"=PG",L15:L19,"=1")*Capa!$G$14+COUNTIFS($A15:$A19,"&gt;0",$C15:$C19,"=PG",L15:L19,"=2")*Capa!$H$14+COUNTIFS($A15:$A19,"&gt;0",$C15:$C19,"=PG",L15:L19,"=3")*Capa!$I$14+COUNTIFS($A15:$A19,"&gt;0",$C15:$C19,"=PG",L15:L19,"=4")*Capa!$J$14)/(COUNTIFS($A15:$A19,"&gt;0",$C15:$C19,"=PG")*100)</f>
        <v>0</v>
      </c>
      <c r="M15" s="315">
        <f>COUNTIFS($A16:$A18,"&gt;0",M16:M18,"&gt;0")</f>
        <v>0</v>
      </c>
      <c r="N15" s="315"/>
      <c r="O15" s="13"/>
      <c r="P15" s="75"/>
      <c r="Q15" s="13"/>
    </row>
    <row r="16" spans="1:17" ht="56.25" x14ac:dyDescent="0.25">
      <c r="A16" s="11">
        <f>IF(Capa!$B$6&gt;=B16,1,0)</f>
        <v>1</v>
      </c>
      <c r="B16" s="9">
        <v>0</v>
      </c>
      <c r="C16" s="8" t="s">
        <v>24</v>
      </c>
      <c r="D16" s="328" t="s">
        <v>140</v>
      </c>
      <c r="E16" s="329" t="s">
        <v>229</v>
      </c>
      <c r="F16" s="86"/>
      <c r="G16" s="86"/>
      <c r="H16" s="86"/>
      <c r="I16" s="86"/>
      <c r="J16" s="86"/>
      <c r="K16" s="86"/>
      <c r="L16" s="86"/>
      <c r="M16" s="86"/>
      <c r="N16" s="339"/>
      <c r="O16" s="320"/>
      <c r="P16" s="59"/>
      <c r="Q16" s="320"/>
    </row>
    <row r="17" spans="1:17" ht="56.25" x14ac:dyDescent="0.25">
      <c r="A17" s="11">
        <f>IF(Capa!$B$6&gt;=B17,1,0)</f>
        <v>0</v>
      </c>
      <c r="B17" s="9">
        <v>2</v>
      </c>
      <c r="C17" s="8" t="s">
        <v>24</v>
      </c>
      <c r="D17" s="328" t="s">
        <v>187</v>
      </c>
      <c r="E17" s="329" t="s">
        <v>284</v>
      </c>
      <c r="F17" s="86"/>
      <c r="G17" s="86"/>
      <c r="H17" s="86"/>
      <c r="I17" s="86"/>
      <c r="J17" s="86"/>
      <c r="K17" s="86"/>
      <c r="L17" s="86"/>
      <c r="M17" s="86"/>
      <c r="N17" s="339"/>
      <c r="O17" s="320"/>
      <c r="P17" s="59"/>
      <c r="Q17" s="320"/>
    </row>
    <row r="18" spans="1:17" ht="45" x14ac:dyDescent="0.25">
      <c r="A18" s="11">
        <f>IF(Capa!$B$6&gt;=B18,1,0)</f>
        <v>0</v>
      </c>
      <c r="B18" s="9">
        <v>3</v>
      </c>
      <c r="C18" s="8" t="s">
        <v>24</v>
      </c>
      <c r="D18" s="328" t="s">
        <v>141</v>
      </c>
      <c r="E18" s="329" t="s">
        <v>230</v>
      </c>
      <c r="F18" s="86"/>
      <c r="G18" s="86"/>
      <c r="H18" s="86"/>
      <c r="I18" s="86"/>
      <c r="J18" s="86"/>
      <c r="K18" s="86"/>
      <c r="L18" s="86"/>
      <c r="M18" s="86"/>
      <c r="N18" s="339"/>
      <c r="O18" s="320"/>
      <c r="P18" s="59"/>
      <c r="Q18" s="320"/>
    </row>
    <row r="19" spans="1:17" hidden="1" x14ac:dyDescent="0.25">
      <c r="B19" s="14"/>
      <c r="C19" s="158"/>
      <c r="D19" s="4"/>
      <c r="E19" s="31"/>
      <c r="F19" s="76"/>
      <c r="G19" s="76"/>
      <c r="H19" s="76"/>
      <c r="I19" s="76"/>
      <c r="J19" s="76"/>
      <c r="K19" s="76"/>
      <c r="L19" s="71"/>
      <c r="M19" s="76"/>
      <c r="N19" s="76"/>
      <c r="O19" s="71"/>
      <c r="P19" s="72"/>
      <c r="Q19" s="320"/>
    </row>
    <row r="20" spans="1:17" s="42" customFormat="1" x14ac:dyDescent="0.25">
      <c r="A20" s="45"/>
      <c r="B20" s="46"/>
      <c r="C20" s="47"/>
      <c r="D20" s="48"/>
      <c r="E20" s="28"/>
      <c r="F20" s="77"/>
      <c r="G20" s="77"/>
      <c r="H20" s="77"/>
      <c r="I20" s="77"/>
      <c r="J20" s="77"/>
      <c r="K20" s="77"/>
      <c r="L20"/>
      <c r="M20" s="77"/>
      <c r="N20" s="77"/>
      <c r="O20"/>
      <c r="P20" s="78"/>
      <c r="Q20" s="320"/>
    </row>
    <row r="21" spans="1:17" s="42" customFormat="1" x14ac:dyDescent="0.25">
      <c r="A21" s="45"/>
      <c r="B21" s="46"/>
      <c r="C21" s="47"/>
      <c r="D21" s="48"/>
      <c r="E21" s="28"/>
      <c r="F21" s="77"/>
      <c r="G21" s="77"/>
      <c r="H21" s="77"/>
      <c r="I21" s="77"/>
      <c r="J21" s="77"/>
      <c r="K21" s="77"/>
      <c r="L21"/>
      <c r="M21" s="77"/>
      <c r="N21" s="77"/>
      <c r="O21"/>
      <c r="P21" s="78"/>
      <c r="Q21" s="320"/>
    </row>
    <row r="22" spans="1:17" s="42" customFormat="1" x14ac:dyDescent="0.25">
      <c r="A22" s="45"/>
      <c r="B22" s="46"/>
      <c r="C22" s="47"/>
      <c r="D22" s="48"/>
      <c r="E22" s="28"/>
      <c r="F22" s="77"/>
      <c r="G22" s="77"/>
      <c r="H22" s="77"/>
      <c r="I22" s="77"/>
      <c r="J22" s="77"/>
      <c r="K22" s="77"/>
      <c r="L22"/>
      <c r="M22" s="77"/>
      <c r="N22" s="77"/>
      <c r="O22"/>
      <c r="P22" s="78"/>
      <c r="Q22" s="142"/>
    </row>
    <row r="23" spans="1:17" s="42" customFormat="1" x14ac:dyDescent="0.25">
      <c r="A23" s="45"/>
      <c r="B23" s="46"/>
      <c r="C23" s="47"/>
      <c r="D23" s="48"/>
      <c r="E23" s="28"/>
      <c r="F23" s="77"/>
      <c r="G23" s="77"/>
      <c r="H23" s="77"/>
      <c r="I23" s="77"/>
      <c r="J23" s="77"/>
      <c r="K23" s="77"/>
      <c r="L23"/>
      <c r="M23" s="77"/>
      <c r="N23" s="77"/>
      <c r="O23"/>
      <c r="P23" s="78"/>
      <c r="Q23" s="147"/>
    </row>
    <row r="24" spans="1:17" s="42" customFormat="1" x14ac:dyDescent="0.25">
      <c r="A24" s="45"/>
      <c r="B24" s="46"/>
      <c r="C24" s="47"/>
      <c r="D24" s="48"/>
      <c r="E24" s="28"/>
      <c r="F24" s="77"/>
      <c r="G24" s="77"/>
      <c r="H24" s="77"/>
      <c r="I24" s="77"/>
      <c r="J24" s="77"/>
      <c r="K24" s="77"/>
      <c r="L24"/>
      <c r="M24" s="77"/>
      <c r="N24" s="77"/>
      <c r="O24"/>
      <c r="P24" s="78"/>
      <c r="Q24" s="13"/>
    </row>
    <row r="25" spans="1:17" s="42" customFormat="1" x14ac:dyDescent="0.25">
      <c r="A25" s="45"/>
      <c r="B25" s="46"/>
      <c r="C25" s="47"/>
      <c r="D25" s="48"/>
      <c r="E25" s="28"/>
      <c r="F25" s="77"/>
      <c r="G25" s="77"/>
      <c r="H25" s="77"/>
      <c r="I25" s="77"/>
      <c r="J25" s="77"/>
      <c r="K25" s="77"/>
      <c r="L25"/>
      <c r="M25" s="77"/>
      <c r="N25" s="77"/>
      <c r="O25"/>
      <c r="P25" s="78"/>
      <c r="Q25" s="320"/>
    </row>
    <row r="26" spans="1:17" s="42" customFormat="1" x14ac:dyDescent="0.25">
      <c r="A26" s="45"/>
      <c r="B26" s="46"/>
      <c r="C26" s="47"/>
      <c r="D26" s="48"/>
      <c r="E26" s="28"/>
      <c r="F26" s="77"/>
      <c r="G26" s="77"/>
      <c r="H26" s="77"/>
      <c r="I26" s="77"/>
      <c r="J26" s="77"/>
      <c r="K26" s="77"/>
      <c r="L26"/>
      <c r="M26" s="77"/>
      <c r="N26" s="77"/>
      <c r="O26"/>
      <c r="P26" s="78"/>
      <c r="Q26" s="320"/>
    </row>
    <row r="27" spans="1:17" s="42" customFormat="1" x14ac:dyDescent="0.25">
      <c r="A27" s="45"/>
      <c r="B27" s="46"/>
      <c r="C27" s="47"/>
      <c r="D27" s="48"/>
      <c r="E27" s="28"/>
      <c r="F27" s="77"/>
      <c r="G27" s="77"/>
      <c r="H27" s="77"/>
      <c r="I27" s="77"/>
      <c r="J27" s="77"/>
      <c r="K27" s="77"/>
      <c r="L27"/>
      <c r="M27" s="77"/>
      <c r="N27" s="77"/>
      <c r="O27"/>
      <c r="P27" s="78"/>
      <c r="Q27" s="320"/>
    </row>
    <row r="28" spans="1:17" s="42" customFormat="1" x14ac:dyDescent="0.25">
      <c r="A28" s="45"/>
      <c r="B28" s="46"/>
      <c r="C28" s="47"/>
      <c r="D28" s="48"/>
      <c r="E28" s="28"/>
      <c r="F28" s="77"/>
      <c r="G28" s="77"/>
      <c r="H28" s="77"/>
      <c r="I28" s="77"/>
      <c r="J28" s="77"/>
      <c r="K28" s="77"/>
      <c r="L28"/>
      <c r="M28" s="77"/>
      <c r="N28" s="77"/>
      <c r="O28"/>
      <c r="P28" s="78"/>
      <c r="Q28" s="320"/>
    </row>
    <row r="29" spans="1:17" s="42" customFormat="1" x14ac:dyDescent="0.25">
      <c r="A29" s="45"/>
      <c r="B29" s="46"/>
      <c r="C29" s="47"/>
      <c r="D29" s="48"/>
      <c r="E29" s="28"/>
      <c r="F29" s="77"/>
      <c r="G29" s="77"/>
      <c r="H29" s="77"/>
      <c r="I29" s="77"/>
      <c r="J29" s="77"/>
      <c r="K29" s="77"/>
      <c r="L29"/>
      <c r="M29" s="77"/>
      <c r="N29" s="77"/>
      <c r="O29"/>
      <c r="P29" s="78"/>
      <c r="Q29" s="320"/>
    </row>
    <row r="30" spans="1:17" s="42" customFormat="1" x14ac:dyDescent="0.25">
      <c r="A30" s="45"/>
      <c r="B30" s="46"/>
      <c r="C30" s="47"/>
      <c r="D30" s="48"/>
      <c r="E30" s="28"/>
      <c r="F30" s="77"/>
      <c r="G30" s="77"/>
      <c r="H30" s="77"/>
      <c r="I30" s="77"/>
      <c r="J30" s="77"/>
      <c r="K30" s="77"/>
      <c r="L30"/>
      <c r="M30" s="77"/>
      <c r="N30" s="77"/>
      <c r="O30"/>
      <c r="P30" s="78"/>
      <c r="Q30" s="320"/>
    </row>
    <row r="31" spans="1:17" s="42" customFormat="1" x14ac:dyDescent="0.25">
      <c r="A31" s="45"/>
      <c r="B31" s="46"/>
      <c r="C31" s="47"/>
      <c r="D31" s="48"/>
      <c r="E31" s="28"/>
      <c r="F31" s="77"/>
      <c r="G31" s="77"/>
      <c r="H31" s="77"/>
      <c r="I31" s="77"/>
      <c r="J31" s="77"/>
      <c r="K31" s="77"/>
      <c r="L31"/>
      <c r="M31" s="77"/>
      <c r="N31" s="77"/>
      <c r="O31"/>
      <c r="P31" s="78"/>
      <c r="Q31" s="320"/>
    </row>
    <row r="32" spans="1:17" s="42" customFormat="1" x14ac:dyDescent="0.25">
      <c r="A32" s="45"/>
      <c r="B32" s="46"/>
      <c r="C32" s="47"/>
      <c r="D32" s="48"/>
      <c r="E32" s="28"/>
      <c r="F32" s="77"/>
      <c r="G32" s="77"/>
      <c r="H32" s="77"/>
      <c r="I32" s="77"/>
      <c r="J32" s="77"/>
      <c r="K32" s="77"/>
      <c r="L32"/>
      <c r="M32" s="77"/>
      <c r="N32" s="77"/>
      <c r="O32"/>
      <c r="P32" s="78"/>
      <c r="Q32" s="320"/>
    </row>
    <row r="33" spans="1:17" s="42" customFormat="1" x14ac:dyDescent="0.25">
      <c r="A33" s="45"/>
      <c r="B33" s="46"/>
      <c r="C33" s="47"/>
      <c r="D33" s="48"/>
      <c r="E33" s="28"/>
      <c r="F33" s="77"/>
      <c r="G33" s="77"/>
      <c r="H33" s="77"/>
      <c r="I33" s="77"/>
      <c r="J33" s="77"/>
      <c r="K33" s="77"/>
      <c r="L33"/>
      <c r="M33" s="77"/>
      <c r="N33" s="77"/>
      <c r="O33"/>
      <c r="P33" s="78"/>
      <c r="Q33" s="66"/>
    </row>
    <row r="34" spans="1:17" s="42" customFormat="1" x14ac:dyDescent="0.25">
      <c r="A34" s="45"/>
      <c r="B34" s="46"/>
      <c r="C34" s="47"/>
      <c r="D34" s="48"/>
      <c r="E34" s="28"/>
      <c r="F34" s="77"/>
      <c r="G34" s="77"/>
      <c r="H34" s="77"/>
      <c r="I34" s="77"/>
      <c r="J34" s="77"/>
      <c r="K34" s="77"/>
      <c r="L34"/>
      <c r="M34" s="77"/>
      <c r="N34" s="77"/>
      <c r="O34"/>
      <c r="P34" s="78"/>
    </row>
    <row r="35" spans="1:17" s="42" customFormat="1" x14ac:dyDescent="0.25">
      <c r="A35" s="45"/>
      <c r="B35" s="46"/>
      <c r="C35" s="47"/>
      <c r="D35" s="48"/>
      <c r="E35" s="28"/>
      <c r="F35" s="77"/>
      <c r="G35" s="77"/>
      <c r="H35" s="77"/>
      <c r="I35" s="77"/>
      <c r="J35" s="77"/>
      <c r="K35" s="77"/>
      <c r="L35"/>
      <c r="M35" s="77"/>
      <c r="N35" s="77"/>
      <c r="O35"/>
      <c r="P35" s="78"/>
    </row>
    <row r="36" spans="1:17" s="42" customFormat="1" x14ac:dyDescent="0.25">
      <c r="A36" s="45"/>
      <c r="B36" s="46"/>
      <c r="C36" s="47"/>
      <c r="D36" s="48"/>
      <c r="E36" s="28"/>
      <c r="F36" s="77"/>
      <c r="G36" s="77"/>
      <c r="H36" s="77"/>
      <c r="I36" s="77"/>
      <c r="J36" s="77"/>
      <c r="K36" s="77"/>
      <c r="L36"/>
      <c r="M36" s="77"/>
      <c r="N36" s="77"/>
      <c r="O36"/>
      <c r="P36" s="78"/>
    </row>
    <row r="37" spans="1:17" s="42" customFormat="1" x14ac:dyDescent="0.25">
      <c r="A37" s="45"/>
      <c r="B37" s="46"/>
      <c r="C37" s="47"/>
      <c r="D37" s="48"/>
      <c r="E37" s="28"/>
      <c r="F37" s="77"/>
      <c r="G37" s="77"/>
      <c r="H37" s="77"/>
      <c r="I37" s="77"/>
      <c r="J37" s="77"/>
      <c r="K37" s="77"/>
      <c r="L37"/>
      <c r="M37" s="77"/>
      <c r="N37" s="77"/>
      <c r="O37"/>
      <c r="P37" s="78"/>
    </row>
    <row r="38" spans="1:17" s="42" customFormat="1" x14ac:dyDescent="0.25">
      <c r="A38" s="45"/>
      <c r="B38" s="46"/>
      <c r="C38" s="47"/>
      <c r="D38" s="48"/>
      <c r="E38" s="28"/>
      <c r="F38" s="77"/>
      <c r="G38" s="77"/>
      <c r="H38" s="77"/>
      <c r="I38" s="77"/>
      <c r="J38" s="77"/>
      <c r="K38" s="77"/>
      <c r="L38"/>
      <c r="M38" s="77"/>
      <c r="N38" s="77"/>
      <c r="O38"/>
      <c r="P38" s="78"/>
    </row>
    <row r="39" spans="1:17" s="42" customFormat="1" x14ac:dyDescent="0.25">
      <c r="A39" s="45"/>
      <c r="B39" s="46"/>
      <c r="C39" s="47"/>
      <c r="D39" s="48"/>
      <c r="E39" s="28"/>
      <c r="F39" s="77"/>
      <c r="G39" s="77"/>
      <c r="H39" s="77"/>
      <c r="I39" s="77"/>
      <c r="J39" s="77"/>
      <c r="K39" s="77"/>
      <c r="L39"/>
      <c r="M39" s="77"/>
      <c r="N39" s="77"/>
      <c r="O39"/>
      <c r="P39" s="78"/>
    </row>
    <row r="40" spans="1:17" s="42" customFormat="1" x14ac:dyDescent="0.25">
      <c r="A40" s="45"/>
      <c r="B40" s="46"/>
      <c r="C40" s="47"/>
      <c r="D40" s="48"/>
      <c r="E40" s="28"/>
      <c r="F40" s="77"/>
      <c r="G40" s="77"/>
      <c r="H40" s="77"/>
      <c r="I40" s="77"/>
      <c r="J40" s="77"/>
      <c r="K40" s="77"/>
      <c r="L40"/>
      <c r="M40" s="77"/>
      <c r="N40" s="77"/>
      <c r="O40"/>
      <c r="P40" s="78"/>
    </row>
    <row r="41" spans="1:17" s="42" customFormat="1" x14ac:dyDescent="0.25">
      <c r="A41" s="45"/>
      <c r="B41" s="46"/>
      <c r="C41" s="47"/>
      <c r="D41" s="48"/>
      <c r="E41" s="28"/>
      <c r="F41" s="77"/>
      <c r="G41" s="77"/>
      <c r="H41" s="77"/>
      <c r="I41" s="77"/>
      <c r="J41" s="77"/>
      <c r="K41" s="77"/>
      <c r="L41"/>
      <c r="M41" s="77"/>
      <c r="N41" s="77"/>
      <c r="O41"/>
      <c r="P41" s="78"/>
    </row>
    <row r="42" spans="1:17" s="42" customFormat="1" x14ac:dyDescent="0.25">
      <c r="A42" s="45"/>
      <c r="B42" s="46"/>
      <c r="C42" s="47"/>
      <c r="D42" s="48"/>
      <c r="E42" s="28"/>
      <c r="F42" s="77"/>
      <c r="G42" s="77"/>
      <c r="H42" s="77"/>
      <c r="I42" s="77"/>
      <c r="J42" s="77"/>
      <c r="K42" s="77"/>
      <c r="L42"/>
      <c r="M42" s="77"/>
      <c r="N42" s="77"/>
      <c r="O42"/>
      <c r="P42" s="78"/>
    </row>
    <row r="43" spans="1:17" s="42" customFormat="1" x14ac:dyDescent="0.25">
      <c r="A43" s="45"/>
      <c r="B43" s="46"/>
      <c r="C43" s="47"/>
      <c r="D43" s="48"/>
      <c r="E43" s="28"/>
      <c r="F43" s="77"/>
      <c r="G43" s="77"/>
      <c r="H43" s="77"/>
      <c r="I43" s="77"/>
      <c r="J43" s="77"/>
      <c r="K43" s="77"/>
      <c r="L43"/>
      <c r="M43" s="77"/>
      <c r="N43" s="77"/>
      <c r="O43"/>
      <c r="P43" s="78"/>
    </row>
    <row r="44" spans="1:17" s="42" customFormat="1" x14ac:dyDescent="0.25">
      <c r="A44" s="45"/>
      <c r="B44" s="46"/>
      <c r="C44" s="47"/>
      <c r="D44" s="48"/>
      <c r="E44" s="28"/>
      <c r="F44" s="77"/>
      <c r="G44" s="77"/>
      <c r="H44" s="77"/>
      <c r="I44" s="77"/>
      <c r="J44" s="77"/>
      <c r="K44" s="77"/>
      <c r="L44"/>
      <c r="M44" s="77"/>
      <c r="N44" s="77"/>
      <c r="O44"/>
      <c r="P44" s="78"/>
    </row>
    <row r="45" spans="1:17" s="42" customFormat="1" x14ac:dyDescent="0.25">
      <c r="A45" s="45"/>
      <c r="B45" s="46"/>
      <c r="C45" s="47"/>
      <c r="D45" s="48"/>
      <c r="E45" s="28"/>
      <c r="F45" s="77"/>
      <c r="G45" s="77"/>
      <c r="H45" s="77"/>
      <c r="I45" s="77"/>
      <c r="J45" s="77"/>
      <c r="K45" s="77"/>
      <c r="L45"/>
      <c r="M45" s="77"/>
      <c r="N45" s="77"/>
      <c r="O45"/>
      <c r="P45" s="78"/>
    </row>
    <row r="46" spans="1:17" s="42" customFormat="1" x14ac:dyDescent="0.25">
      <c r="A46" s="45"/>
      <c r="B46" s="46"/>
      <c r="C46" s="47"/>
      <c r="D46" s="48"/>
      <c r="E46" s="28"/>
      <c r="F46" s="77"/>
      <c r="G46" s="77"/>
      <c r="H46" s="77"/>
      <c r="I46" s="77"/>
      <c r="J46" s="77"/>
      <c r="K46" s="77"/>
      <c r="L46"/>
      <c r="M46" s="77"/>
      <c r="N46" s="77"/>
      <c r="O46"/>
      <c r="P46" s="78"/>
    </row>
    <row r="47" spans="1:17" s="42" customFormat="1" x14ac:dyDescent="0.25">
      <c r="A47" s="45"/>
      <c r="B47" s="46"/>
      <c r="C47" s="47"/>
      <c r="D47" s="48"/>
      <c r="E47" s="28"/>
      <c r="F47" s="77"/>
      <c r="G47" s="77"/>
      <c r="H47" s="77"/>
      <c r="I47" s="77"/>
      <c r="J47" s="77"/>
      <c r="K47" s="77"/>
      <c r="L47"/>
      <c r="M47" s="77"/>
      <c r="N47" s="77"/>
      <c r="O47"/>
      <c r="P47" s="78"/>
    </row>
    <row r="48" spans="1:17" s="42" customFormat="1" x14ac:dyDescent="0.25">
      <c r="A48" s="45"/>
      <c r="B48" s="46"/>
      <c r="C48" s="47"/>
      <c r="D48" s="48"/>
      <c r="E48" s="28"/>
      <c r="F48" s="77"/>
      <c r="G48" s="77"/>
      <c r="H48" s="77"/>
      <c r="I48" s="77"/>
      <c r="J48" s="77"/>
      <c r="K48" s="77"/>
      <c r="L48"/>
      <c r="M48" s="77"/>
      <c r="N48" s="77"/>
      <c r="O48"/>
      <c r="P48" s="78"/>
    </row>
    <row r="49" spans="1:16" s="42" customFormat="1" x14ac:dyDescent="0.25">
      <c r="A49" s="45"/>
      <c r="B49" s="46"/>
      <c r="C49" s="47"/>
      <c r="D49" s="48"/>
      <c r="E49" s="28"/>
      <c r="F49" s="77"/>
      <c r="G49" s="77"/>
      <c r="H49" s="77"/>
      <c r="I49" s="77"/>
      <c r="J49" s="77"/>
      <c r="K49" s="77"/>
      <c r="L49"/>
      <c r="M49" s="77"/>
      <c r="N49" s="77"/>
      <c r="O49"/>
      <c r="P49" s="78"/>
    </row>
    <row r="50" spans="1:16" s="42" customFormat="1" x14ac:dyDescent="0.25">
      <c r="A50" s="45"/>
      <c r="B50" s="46"/>
      <c r="C50" s="47"/>
      <c r="D50" s="48"/>
      <c r="E50" s="28"/>
      <c r="F50" s="77"/>
      <c r="G50" s="77"/>
      <c r="H50" s="77"/>
      <c r="I50" s="77"/>
      <c r="J50" s="77"/>
      <c r="K50" s="77"/>
      <c r="L50"/>
      <c r="M50" s="77"/>
      <c r="N50" s="77"/>
      <c r="O50"/>
      <c r="P50" s="78"/>
    </row>
    <row r="51" spans="1:16" s="42" customFormat="1" x14ac:dyDescent="0.25">
      <c r="A51" s="45"/>
      <c r="B51" s="46"/>
      <c r="C51" s="47"/>
      <c r="D51" s="48"/>
      <c r="E51" s="28"/>
      <c r="F51" s="77"/>
      <c r="G51" s="77"/>
      <c r="H51" s="77"/>
      <c r="I51" s="77"/>
      <c r="J51" s="77"/>
      <c r="K51" s="77"/>
      <c r="L51"/>
      <c r="M51" s="77"/>
      <c r="N51" s="77"/>
      <c r="O51"/>
      <c r="P51" s="78"/>
    </row>
    <row r="52" spans="1:16" s="42" customFormat="1" x14ac:dyDescent="0.25">
      <c r="A52" s="45"/>
      <c r="B52" s="46"/>
      <c r="C52" s="47"/>
      <c r="D52" s="48"/>
      <c r="E52" s="28"/>
      <c r="F52" s="77"/>
      <c r="G52" s="77"/>
      <c r="H52" s="77"/>
      <c r="I52" s="77"/>
      <c r="J52" s="77"/>
      <c r="K52" s="77"/>
      <c r="L52"/>
      <c r="M52" s="77"/>
      <c r="N52" s="77"/>
      <c r="O52"/>
      <c r="P52" s="78"/>
    </row>
    <row r="53" spans="1:16" s="42" customFormat="1" x14ac:dyDescent="0.25">
      <c r="A53" s="45"/>
      <c r="B53" s="46"/>
      <c r="C53" s="47"/>
      <c r="D53" s="48"/>
      <c r="E53" s="28"/>
      <c r="F53" s="77"/>
      <c r="G53" s="77"/>
      <c r="H53" s="77"/>
      <c r="I53" s="77"/>
      <c r="J53" s="77"/>
      <c r="K53" s="77"/>
      <c r="L53"/>
      <c r="M53" s="77"/>
      <c r="N53" s="77"/>
      <c r="O53"/>
      <c r="P53" s="78"/>
    </row>
    <row r="54" spans="1:16" s="42" customFormat="1" x14ac:dyDescent="0.25">
      <c r="A54" s="45"/>
      <c r="B54" s="46"/>
      <c r="C54" s="47"/>
      <c r="D54" s="48"/>
      <c r="E54" s="28"/>
      <c r="F54" s="77"/>
      <c r="G54" s="77"/>
      <c r="H54" s="77"/>
      <c r="I54" s="77"/>
      <c r="J54" s="77"/>
      <c r="K54" s="77"/>
      <c r="L54"/>
      <c r="M54" s="77"/>
      <c r="N54" s="77"/>
      <c r="O54"/>
      <c r="P54" s="78"/>
    </row>
    <row r="55" spans="1:16" s="42" customFormat="1" x14ac:dyDescent="0.25">
      <c r="A55" s="45"/>
      <c r="B55" s="46"/>
      <c r="C55" s="47"/>
      <c r="D55" s="48"/>
      <c r="E55" s="28"/>
      <c r="F55" s="77"/>
      <c r="G55" s="77"/>
      <c r="H55" s="77"/>
      <c r="I55" s="77"/>
      <c r="J55" s="77"/>
      <c r="K55" s="77"/>
      <c r="L55"/>
      <c r="M55" s="77"/>
      <c r="N55" s="77"/>
      <c r="O55"/>
      <c r="P55" s="78"/>
    </row>
    <row r="56" spans="1:16" s="42" customFormat="1" x14ac:dyDescent="0.25">
      <c r="A56" s="45"/>
      <c r="B56" s="46"/>
      <c r="C56" s="47"/>
      <c r="D56" s="48"/>
      <c r="E56" s="28"/>
      <c r="F56" s="77"/>
      <c r="G56" s="77"/>
      <c r="H56" s="77"/>
      <c r="I56" s="77"/>
      <c r="J56" s="77"/>
      <c r="K56" s="77"/>
      <c r="L56"/>
      <c r="M56" s="77"/>
      <c r="N56" s="77"/>
      <c r="O56"/>
      <c r="P56" s="78"/>
    </row>
    <row r="57" spans="1:16" s="42" customFormat="1" x14ac:dyDescent="0.25">
      <c r="A57" s="45"/>
      <c r="B57" s="46"/>
      <c r="C57" s="47"/>
      <c r="D57" s="48"/>
      <c r="E57" s="28"/>
      <c r="F57" s="77"/>
      <c r="G57" s="77"/>
      <c r="H57" s="77"/>
      <c r="I57" s="77"/>
      <c r="J57" s="77"/>
      <c r="K57" s="77"/>
      <c r="L57"/>
      <c r="M57" s="77"/>
      <c r="N57" s="77"/>
      <c r="O57"/>
      <c r="P57" s="78"/>
    </row>
    <row r="58" spans="1:16" s="42" customFormat="1" x14ac:dyDescent="0.25">
      <c r="A58" s="45"/>
      <c r="B58" s="46"/>
      <c r="C58" s="47"/>
      <c r="D58" s="48"/>
      <c r="E58" s="28"/>
      <c r="F58" s="77"/>
      <c r="G58" s="77"/>
      <c r="H58" s="77"/>
      <c r="I58" s="77"/>
      <c r="J58" s="77"/>
      <c r="K58" s="77"/>
      <c r="L58"/>
      <c r="M58" s="77"/>
      <c r="N58" s="77"/>
      <c r="O58"/>
      <c r="P58" s="78"/>
    </row>
    <row r="59" spans="1:16" s="42" customFormat="1" x14ac:dyDescent="0.25">
      <c r="A59" s="45"/>
      <c r="B59" s="46"/>
      <c r="C59" s="47"/>
      <c r="D59" s="48"/>
      <c r="E59" s="28"/>
      <c r="F59" s="77"/>
      <c r="G59" s="77"/>
      <c r="H59" s="77"/>
      <c r="I59" s="77"/>
      <c r="J59" s="77"/>
      <c r="K59" s="77"/>
      <c r="L59"/>
      <c r="M59" s="77"/>
      <c r="N59" s="77"/>
      <c r="O59"/>
      <c r="P59" s="78"/>
    </row>
    <row r="60" spans="1:16" s="42" customFormat="1" x14ac:dyDescent="0.25">
      <c r="A60" s="45"/>
      <c r="B60" s="46"/>
      <c r="C60" s="47"/>
      <c r="D60" s="48"/>
      <c r="E60" s="28"/>
      <c r="F60" s="77"/>
      <c r="G60" s="77"/>
      <c r="H60" s="77"/>
      <c r="I60" s="77"/>
      <c r="J60" s="77"/>
      <c r="K60" s="77"/>
      <c r="L60"/>
      <c r="M60" s="77"/>
      <c r="N60" s="77"/>
      <c r="O60"/>
      <c r="P60" s="78"/>
    </row>
    <row r="61" spans="1:16" s="42" customFormat="1" x14ac:dyDescent="0.25">
      <c r="A61" s="45"/>
      <c r="B61" s="46"/>
      <c r="C61" s="47"/>
      <c r="D61" s="48"/>
      <c r="E61" s="28"/>
      <c r="F61" s="77"/>
      <c r="G61" s="77"/>
      <c r="H61" s="77"/>
      <c r="I61" s="77"/>
      <c r="J61" s="77"/>
      <c r="K61" s="77"/>
      <c r="L61"/>
      <c r="M61" s="77"/>
      <c r="N61" s="77"/>
      <c r="O61"/>
      <c r="P61" s="78"/>
    </row>
    <row r="62" spans="1:16" s="42" customFormat="1" x14ac:dyDescent="0.25">
      <c r="A62" s="45"/>
      <c r="B62" s="46"/>
      <c r="C62" s="47"/>
      <c r="D62" s="48"/>
      <c r="E62" s="28"/>
      <c r="F62" s="77"/>
      <c r="G62" s="77"/>
      <c r="H62" s="77"/>
      <c r="I62" s="77"/>
      <c r="J62" s="77"/>
      <c r="K62" s="77"/>
      <c r="L62"/>
      <c r="M62" s="77"/>
      <c r="N62" s="77"/>
      <c r="O62"/>
      <c r="P62" s="78"/>
    </row>
    <row r="63" spans="1:16" s="42" customFormat="1" x14ac:dyDescent="0.25">
      <c r="A63" s="45"/>
      <c r="B63" s="46"/>
      <c r="C63" s="47"/>
      <c r="D63" s="48"/>
      <c r="E63" s="28"/>
      <c r="F63" s="77"/>
      <c r="G63" s="77"/>
      <c r="H63" s="77"/>
      <c r="I63" s="77"/>
      <c r="J63" s="77"/>
      <c r="K63" s="77"/>
      <c r="L63"/>
      <c r="M63" s="77"/>
      <c r="N63" s="77"/>
      <c r="O63"/>
      <c r="P63" s="78"/>
    </row>
    <row r="64" spans="1:16" s="42" customFormat="1" x14ac:dyDescent="0.25">
      <c r="A64" s="45"/>
      <c r="B64" s="46"/>
      <c r="C64" s="47"/>
      <c r="D64" s="48"/>
      <c r="E64" s="28"/>
      <c r="F64" s="77"/>
      <c r="G64" s="77"/>
      <c r="H64" s="77"/>
      <c r="I64" s="77"/>
      <c r="J64" s="77"/>
      <c r="K64" s="77"/>
      <c r="L64"/>
      <c r="M64" s="77"/>
      <c r="N64" s="77"/>
      <c r="O64"/>
      <c r="P64" s="78"/>
    </row>
    <row r="65" spans="1:16" s="42" customFormat="1" x14ac:dyDescent="0.25">
      <c r="A65" s="45"/>
      <c r="B65" s="46"/>
      <c r="C65" s="47"/>
      <c r="D65" s="48"/>
      <c r="E65" s="28"/>
      <c r="F65" s="77"/>
      <c r="G65" s="77"/>
      <c r="H65" s="77"/>
      <c r="I65" s="77"/>
      <c r="J65" s="77"/>
      <c r="K65" s="77"/>
      <c r="L65"/>
      <c r="M65" s="77"/>
      <c r="N65" s="77"/>
      <c r="O65"/>
      <c r="P65" s="78"/>
    </row>
    <row r="66" spans="1:16" s="42" customFormat="1" x14ac:dyDescent="0.25">
      <c r="A66" s="45"/>
      <c r="B66" s="46"/>
      <c r="C66" s="47"/>
      <c r="D66" s="48"/>
      <c r="E66" s="28"/>
      <c r="F66" s="77"/>
      <c r="G66" s="77"/>
      <c r="H66" s="77"/>
      <c r="I66" s="77"/>
      <c r="J66" s="77"/>
      <c r="K66" s="77"/>
      <c r="L66"/>
      <c r="M66" s="77"/>
      <c r="N66" s="77"/>
      <c r="O66"/>
      <c r="P66" s="78"/>
    </row>
    <row r="67" spans="1:16" s="42" customFormat="1" x14ac:dyDescent="0.25">
      <c r="A67" s="45"/>
      <c r="B67" s="46"/>
      <c r="C67" s="47"/>
      <c r="D67" s="48"/>
      <c r="E67" s="28"/>
      <c r="F67" s="77"/>
      <c r="G67" s="77"/>
      <c r="H67" s="77"/>
      <c r="I67" s="77"/>
      <c r="J67" s="77"/>
      <c r="K67" s="77"/>
      <c r="L67"/>
      <c r="M67" s="77"/>
      <c r="N67" s="77"/>
      <c r="O67"/>
      <c r="P67" s="78"/>
    </row>
    <row r="68" spans="1:16" s="42" customFormat="1" x14ac:dyDescent="0.25">
      <c r="A68" s="45"/>
      <c r="B68" s="46"/>
      <c r="C68" s="47"/>
      <c r="D68" s="48"/>
      <c r="E68" s="28"/>
      <c r="F68" s="77"/>
      <c r="G68" s="77"/>
      <c r="H68" s="77"/>
      <c r="I68" s="77"/>
      <c r="J68" s="77"/>
      <c r="K68" s="77"/>
      <c r="L68"/>
      <c r="M68" s="77"/>
      <c r="N68" s="77"/>
      <c r="O68"/>
      <c r="P68" s="78"/>
    </row>
    <row r="69" spans="1:16" s="42" customFormat="1" x14ac:dyDescent="0.25">
      <c r="A69" s="45"/>
      <c r="B69" s="46"/>
      <c r="C69" s="47"/>
      <c r="D69" s="48"/>
      <c r="E69" s="28"/>
      <c r="F69" s="77"/>
      <c r="G69" s="77"/>
      <c r="H69" s="77"/>
      <c r="I69" s="77"/>
      <c r="J69" s="77"/>
      <c r="K69" s="77"/>
      <c r="L69"/>
      <c r="M69" s="77"/>
      <c r="N69" s="77"/>
      <c r="O69"/>
      <c r="P69" s="78"/>
    </row>
    <row r="70" spans="1:16" s="42" customFormat="1" x14ac:dyDescent="0.25">
      <c r="A70" s="45"/>
      <c r="B70" s="46"/>
      <c r="C70" s="47"/>
      <c r="D70" s="48"/>
      <c r="E70" s="28"/>
      <c r="F70" s="77"/>
      <c r="G70" s="77"/>
      <c r="H70" s="77"/>
      <c r="I70" s="77"/>
      <c r="J70" s="77"/>
      <c r="K70" s="77"/>
      <c r="L70"/>
      <c r="M70" s="77"/>
      <c r="N70" s="77"/>
      <c r="O70"/>
      <c r="P70" s="78"/>
    </row>
    <row r="71" spans="1:16" s="42" customFormat="1" x14ac:dyDescent="0.25">
      <c r="A71" s="45"/>
      <c r="B71" s="46"/>
      <c r="C71" s="47"/>
      <c r="D71" s="48"/>
      <c r="E71" s="28"/>
      <c r="F71" s="77"/>
      <c r="G71" s="77"/>
      <c r="H71" s="77"/>
      <c r="I71" s="77"/>
      <c r="J71" s="77"/>
      <c r="K71" s="77"/>
      <c r="L71"/>
      <c r="M71" s="77"/>
      <c r="N71" s="77"/>
      <c r="O71"/>
      <c r="P71" s="78"/>
    </row>
    <row r="72" spans="1:16" s="42" customFormat="1" x14ac:dyDescent="0.25">
      <c r="A72" s="45"/>
      <c r="B72" s="46"/>
      <c r="C72" s="47"/>
      <c r="D72" s="48"/>
      <c r="E72" s="28"/>
      <c r="F72" s="77"/>
      <c r="G72" s="77"/>
      <c r="H72" s="77"/>
      <c r="I72" s="77"/>
      <c r="J72" s="77"/>
      <c r="K72" s="77"/>
      <c r="L72"/>
      <c r="M72" s="77"/>
      <c r="N72" s="77"/>
      <c r="O72"/>
      <c r="P72" s="78"/>
    </row>
    <row r="73" spans="1:16" s="42" customFormat="1" x14ac:dyDescent="0.25">
      <c r="A73" s="45"/>
      <c r="B73" s="46"/>
      <c r="C73" s="47"/>
      <c r="D73" s="48"/>
      <c r="E73" s="28"/>
      <c r="F73" s="77"/>
      <c r="G73" s="77"/>
      <c r="H73" s="77"/>
      <c r="I73" s="77"/>
      <c r="J73" s="77"/>
      <c r="K73" s="77"/>
      <c r="L73"/>
      <c r="M73" s="77"/>
      <c r="N73" s="77"/>
      <c r="O73"/>
      <c r="P73" s="78"/>
    </row>
    <row r="74" spans="1:16" s="42" customFormat="1" x14ac:dyDescent="0.25">
      <c r="A74" s="45"/>
      <c r="B74" s="46"/>
      <c r="C74" s="47"/>
      <c r="D74" s="48"/>
      <c r="E74" s="28"/>
      <c r="F74" s="77"/>
      <c r="G74" s="77"/>
      <c r="H74" s="77"/>
      <c r="I74" s="77"/>
      <c r="J74" s="77"/>
      <c r="K74" s="77"/>
      <c r="L74"/>
      <c r="M74" s="77"/>
      <c r="N74" s="77"/>
      <c r="O74"/>
      <c r="P74" s="78"/>
    </row>
    <row r="75" spans="1:16" s="42" customFormat="1" x14ac:dyDescent="0.25">
      <c r="A75" s="45"/>
      <c r="B75" s="46"/>
      <c r="C75" s="47"/>
      <c r="D75" s="48"/>
      <c r="E75" s="28"/>
      <c r="F75" s="77"/>
      <c r="G75" s="77"/>
      <c r="H75" s="77"/>
      <c r="I75" s="77"/>
      <c r="J75" s="77"/>
      <c r="K75" s="77"/>
      <c r="L75"/>
      <c r="M75" s="77"/>
      <c r="N75" s="77"/>
      <c r="O75"/>
      <c r="P75" s="78"/>
    </row>
    <row r="76" spans="1:16" s="42" customFormat="1" x14ac:dyDescent="0.25">
      <c r="A76" s="45"/>
      <c r="B76" s="46"/>
      <c r="C76" s="47"/>
      <c r="D76" s="48"/>
      <c r="E76" s="28"/>
      <c r="F76" s="77"/>
      <c r="G76" s="77"/>
      <c r="H76" s="77"/>
      <c r="I76" s="77"/>
      <c r="J76" s="77"/>
      <c r="K76" s="77"/>
      <c r="L76"/>
      <c r="M76" s="77"/>
      <c r="N76" s="77"/>
      <c r="O76"/>
      <c r="P76" s="78"/>
    </row>
    <row r="77" spans="1:16" s="42" customFormat="1" x14ac:dyDescent="0.25">
      <c r="A77" s="45"/>
      <c r="B77" s="46"/>
      <c r="C77" s="47"/>
      <c r="D77" s="48"/>
      <c r="E77" s="28"/>
      <c r="F77" s="77"/>
      <c r="G77" s="77"/>
      <c r="H77" s="77"/>
      <c r="I77" s="77"/>
      <c r="J77" s="77"/>
      <c r="K77" s="77"/>
      <c r="L77"/>
      <c r="M77" s="77"/>
      <c r="N77" s="77"/>
      <c r="O77"/>
      <c r="P77" s="78"/>
    </row>
    <row r="78" spans="1:16" s="42" customFormat="1" x14ac:dyDescent="0.25">
      <c r="A78" s="45"/>
      <c r="B78" s="46"/>
      <c r="C78" s="47"/>
      <c r="D78" s="48"/>
      <c r="E78" s="28"/>
      <c r="F78" s="77"/>
      <c r="G78" s="77"/>
      <c r="H78" s="77"/>
      <c r="I78" s="77"/>
      <c r="J78" s="77"/>
      <c r="K78" s="77"/>
      <c r="L78"/>
      <c r="M78" s="77"/>
      <c r="N78" s="77"/>
      <c r="O78"/>
      <c r="P78" s="78"/>
    </row>
    <row r="79" spans="1:16" s="42" customFormat="1" x14ac:dyDescent="0.25">
      <c r="A79" s="45"/>
      <c r="B79" s="46"/>
      <c r="C79" s="47"/>
      <c r="D79" s="48"/>
      <c r="E79" s="28"/>
      <c r="F79" s="77"/>
      <c r="G79" s="77"/>
      <c r="H79" s="77"/>
      <c r="I79" s="77"/>
      <c r="J79" s="77"/>
      <c r="K79" s="77"/>
      <c r="L79"/>
      <c r="M79" s="77"/>
      <c r="N79" s="77"/>
      <c r="O79"/>
      <c r="P79" s="78"/>
    </row>
    <row r="80" spans="1:16" s="42" customFormat="1" x14ac:dyDescent="0.25">
      <c r="A80" s="45"/>
      <c r="B80" s="46"/>
      <c r="C80" s="47"/>
      <c r="D80" s="48"/>
      <c r="E80" s="28"/>
      <c r="F80" s="77"/>
      <c r="G80" s="77"/>
      <c r="H80" s="77"/>
      <c r="I80" s="77"/>
      <c r="J80" s="77"/>
      <c r="K80" s="77"/>
      <c r="L80"/>
      <c r="M80" s="77"/>
      <c r="N80" s="77"/>
      <c r="O80"/>
      <c r="P80" s="78"/>
    </row>
    <row r="81" spans="1:16" s="42" customFormat="1" x14ac:dyDescent="0.25">
      <c r="A81" s="45"/>
      <c r="B81" s="46"/>
      <c r="C81" s="47"/>
      <c r="D81" s="48"/>
      <c r="E81" s="28"/>
      <c r="F81" s="77"/>
      <c r="G81" s="77"/>
      <c r="H81" s="77"/>
      <c r="I81" s="77"/>
      <c r="J81" s="77"/>
      <c r="K81" s="77"/>
      <c r="L81"/>
      <c r="M81" s="77"/>
      <c r="N81" s="77"/>
      <c r="O81"/>
      <c r="P81" s="78"/>
    </row>
    <row r="82" spans="1:16" s="42" customFormat="1" x14ac:dyDescent="0.25">
      <c r="A82" s="45"/>
      <c r="B82" s="46"/>
      <c r="C82" s="47"/>
      <c r="D82" s="48"/>
      <c r="E82" s="28"/>
      <c r="F82" s="77"/>
      <c r="G82" s="77"/>
      <c r="H82" s="77"/>
      <c r="I82" s="77"/>
      <c r="J82" s="77"/>
      <c r="K82" s="77"/>
      <c r="L82"/>
      <c r="M82" s="77"/>
      <c r="N82" s="77"/>
      <c r="O82"/>
      <c r="P82" s="78"/>
    </row>
    <row r="83" spans="1:16" s="42" customFormat="1" x14ac:dyDescent="0.25">
      <c r="A83" s="45"/>
      <c r="B83" s="46"/>
      <c r="C83" s="47"/>
      <c r="D83" s="48"/>
      <c r="E83" s="28"/>
      <c r="F83" s="77"/>
      <c r="G83" s="77"/>
      <c r="H83" s="77"/>
      <c r="I83" s="77"/>
      <c r="J83" s="77"/>
      <c r="K83" s="77"/>
      <c r="L83"/>
      <c r="M83" s="77"/>
      <c r="N83" s="77"/>
      <c r="O83"/>
      <c r="P83" s="78"/>
    </row>
    <row r="84" spans="1:16" s="42" customFormat="1" x14ac:dyDescent="0.25">
      <c r="A84" s="45"/>
      <c r="B84" s="46"/>
      <c r="C84" s="47"/>
      <c r="D84" s="48"/>
      <c r="E84" s="28"/>
      <c r="F84" s="77"/>
      <c r="G84" s="77"/>
      <c r="H84" s="77"/>
      <c r="I84" s="77"/>
      <c r="J84" s="77"/>
      <c r="K84" s="77"/>
      <c r="L84"/>
      <c r="M84" s="77"/>
      <c r="N84" s="77"/>
      <c r="O84"/>
      <c r="P84" s="78"/>
    </row>
    <row r="85" spans="1:16" s="42" customFormat="1" x14ac:dyDescent="0.25">
      <c r="A85" s="45"/>
      <c r="B85" s="46"/>
      <c r="C85" s="47"/>
      <c r="D85" s="48"/>
      <c r="E85" s="28"/>
      <c r="F85" s="77"/>
      <c r="G85" s="77"/>
      <c r="H85" s="77"/>
      <c r="I85" s="77"/>
      <c r="J85" s="77"/>
      <c r="K85" s="77"/>
      <c r="L85"/>
      <c r="M85" s="77"/>
      <c r="N85" s="77"/>
      <c r="O85"/>
      <c r="P85" s="78"/>
    </row>
    <row r="86" spans="1:16" s="42" customFormat="1" x14ac:dyDescent="0.25">
      <c r="A86" s="45"/>
      <c r="B86" s="46"/>
      <c r="C86" s="47"/>
      <c r="D86" s="48"/>
      <c r="E86" s="28"/>
      <c r="F86" s="77"/>
      <c r="G86" s="77"/>
      <c r="H86" s="77"/>
      <c r="I86" s="77"/>
      <c r="J86" s="77"/>
      <c r="K86" s="77"/>
      <c r="L86"/>
      <c r="M86" s="77"/>
      <c r="N86" s="77"/>
      <c r="O86"/>
      <c r="P86" s="78"/>
    </row>
    <row r="87" spans="1:16" s="42" customFormat="1" x14ac:dyDescent="0.25">
      <c r="A87" s="45"/>
      <c r="B87" s="46"/>
      <c r="C87" s="47"/>
      <c r="D87" s="48"/>
      <c r="E87" s="28"/>
      <c r="F87" s="77"/>
      <c r="G87" s="77"/>
      <c r="H87" s="77"/>
      <c r="I87" s="77"/>
      <c r="J87" s="77"/>
      <c r="K87" s="77"/>
      <c r="L87"/>
      <c r="M87" s="77"/>
      <c r="N87" s="77"/>
      <c r="O87"/>
      <c r="P87" s="78"/>
    </row>
    <row r="88" spans="1:16" s="42" customFormat="1" x14ac:dyDescent="0.25">
      <c r="A88" s="45"/>
      <c r="B88" s="46"/>
      <c r="C88" s="47"/>
      <c r="D88" s="48"/>
      <c r="E88" s="28"/>
      <c r="F88" s="77"/>
      <c r="G88" s="77"/>
      <c r="H88" s="77"/>
      <c r="I88" s="77"/>
      <c r="J88" s="77"/>
      <c r="K88" s="77"/>
      <c r="L88"/>
      <c r="M88" s="77"/>
      <c r="N88" s="77"/>
      <c r="O88"/>
      <c r="P88" s="78"/>
    </row>
    <row r="89" spans="1:16" s="42" customFormat="1" x14ac:dyDescent="0.25">
      <c r="A89" s="45"/>
      <c r="B89" s="46"/>
      <c r="C89" s="47"/>
      <c r="D89" s="48"/>
      <c r="E89" s="28"/>
      <c r="F89" s="77"/>
      <c r="G89" s="77"/>
      <c r="H89" s="77"/>
      <c r="I89" s="77"/>
      <c r="J89" s="77"/>
      <c r="K89" s="77"/>
      <c r="L89"/>
      <c r="M89" s="77"/>
      <c r="N89" s="77"/>
      <c r="O89"/>
      <c r="P89" s="78"/>
    </row>
    <row r="90" spans="1:16" s="42" customFormat="1" x14ac:dyDescent="0.25">
      <c r="A90" s="45"/>
      <c r="B90" s="46"/>
      <c r="C90" s="47"/>
      <c r="D90" s="48"/>
      <c r="E90" s="28"/>
      <c r="F90" s="77"/>
      <c r="G90" s="77"/>
      <c r="H90" s="77"/>
      <c r="I90" s="77"/>
      <c r="J90" s="77"/>
      <c r="K90" s="77"/>
      <c r="L90"/>
      <c r="M90" s="77"/>
      <c r="N90" s="77"/>
      <c r="O90"/>
      <c r="P90" s="78"/>
    </row>
    <row r="91" spans="1:16" s="42" customFormat="1" x14ac:dyDescent="0.25">
      <c r="A91" s="45"/>
      <c r="B91" s="46"/>
      <c r="C91" s="47"/>
      <c r="D91" s="48"/>
      <c r="E91" s="28"/>
      <c r="F91" s="77"/>
      <c r="G91" s="77"/>
      <c r="H91" s="77"/>
      <c r="I91" s="77"/>
      <c r="J91" s="77"/>
      <c r="K91" s="77"/>
      <c r="L91"/>
      <c r="M91" s="77"/>
      <c r="N91" s="77"/>
      <c r="O91"/>
      <c r="P91" s="78"/>
    </row>
    <row r="92" spans="1:16" s="42" customFormat="1" x14ac:dyDescent="0.25">
      <c r="A92" s="45"/>
      <c r="B92" s="46"/>
      <c r="C92" s="47"/>
      <c r="D92" s="48"/>
      <c r="E92" s="28"/>
      <c r="F92" s="77"/>
      <c r="G92" s="77"/>
      <c r="H92" s="77"/>
      <c r="I92" s="77"/>
      <c r="J92" s="77"/>
      <c r="K92" s="77"/>
      <c r="L92"/>
      <c r="M92" s="77"/>
      <c r="N92" s="77"/>
      <c r="O92"/>
      <c r="P92" s="78"/>
    </row>
    <row r="93" spans="1:16" s="42" customFormat="1" x14ac:dyDescent="0.25">
      <c r="A93" s="45"/>
      <c r="B93" s="46"/>
      <c r="C93" s="47"/>
      <c r="D93" s="48"/>
      <c r="E93" s="28"/>
      <c r="F93" s="77"/>
      <c r="G93" s="77"/>
      <c r="H93" s="77"/>
      <c r="I93" s="77"/>
      <c r="J93" s="77"/>
      <c r="K93" s="77"/>
      <c r="L93"/>
      <c r="M93" s="77"/>
      <c r="N93" s="77"/>
      <c r="O93"/>
      <c r="P93" s="78"/>
    </row>
    <row r="94" spans="1:16" s="42" customFormat="1" x14ac:dyDescent="0.25">
      <c r="A94" s="45"/>
      <c r="B94" s="46"/>
      <c r="C94" s="47"/>
      <c r="D94" s="48"/>
      <c r="E94" s="28"/>
      <c r="F94" s="77"/>
      <c r="G94" s="77"/>
      <c r="H94" s="77"/>
      <c r="I94" s="77"/>
      <c r="J94" s="77"/>
      <c r="K94" s="77"/>
      <c r="L94"/>
      <c r="M94" s="77"/>
      <c r="N94" s="77"/>
      <c r="O94"/>
      <c r="P94" s="78"/>
    </row>
    <row r="95" spans="1:16" s="42" customFormat="1" x14ac:dyDescent="0.25">
      <c r="A95" s="45"/>
      <c r="B95" s="46"/>
      <c r="C95" s="47"/>
      <c r="D95" s="48"/>
      <c r="E95" s="28"/>
      <c r="F95" s="77"/>
      <c r="G95" s="77"/>
      <c r="H95" s="77"/>
      <c r="I95" s="77"/>
      <c r="J95" s="77"/>
      <c r="K95" s="77"/>
      <c r="L95"/>
      <c r="M95" s="77"/>
      <c r="N95" s="77"/>
      <c r="O95"/>
      <c r="P95" s="78"/>
    </row>
    <row r="96" spans="1:16" s="42" customFormat="1" x14ac:dyDescent="0.25">
      <c r="A96" s="45"/>
      <c r="B96" s="46"/>
      <c r="C96" s="47"/>
      <c r="D96" s="48"/>
      <c r="E96" s="28"/>
      <c r="F96" s="77"/>
      <c r="G96" s="77"/>
      <c r="H96" s="77"/>
      <c r="I96" s="77"/>
      <c r="J96" s="77"/>
      <c r="K96" s="77"/>
      <c r="L96"/>
      <c r="M96" s="77"/>
      <c r="N96" s="77"/>
      <c r="O96"/>
      <c r="P96" s="78"/>
    </row>
    <row r="97" spans="1:16" s="42" customFormat="1" x14ac:dyDescent="0.25">
      <c r="A97" s="45"/>
      <c r="B97" s="46"/>
      <c r="C97" s="47"/>
      <c r="D97" s="48"/>
      <c r="E97" s="28"/>
      <c r="F97" s="77"/>
      <c r="G97" s="77"/>
      <c r="H97" s="77"/>
      <c r="I97" s="77"/>
      <c r="J97" s="77"/>
      <c r="K97" s="77"/>
      <c r="L97"/>
      <c r="M97" s="77"/>
      <c r="N97" s="77"/>
      <c r="O97"/>
      <c r="P97" s="78"/>
    </row>
    <row r="98" spans="1:16" s="42" customFormat="1" x14ac:dyDescent="0.25">
      <c r="A98" s="45"/>
      <c r="B98" s="46"/>
      <c r="C98" s="47"/>
      <c r="D98" s="48"/>
      <c r="E98" s="28"/>
      <c r="F98" s="77"/>
      <c r="G98" s="77"/>
      <c r="H98" s="77"/>
      <c r="I98" s="77"/>
      <c r="J98" s="77"/>
      <c r="K98" s="77"/>
      <c r="L98"/>
      <c r="M98" s="77"/>
      <c r="N98" s="77"/>
      <c r="O98"/>
      <c r="P98" s="78"/>
    </row>
    <row r="99" spans="1:16" s="42" customFormat="1" x14ac:dyDescent="0.25">
      <c r="A99" s="45"/>
      <c r="B99" s="46"/>
      <c r="C99" s="47"/>
      <c r="D99" s="48"/>
      <c r="E99" s="28"/>
      <c r="F99" s="77"/>
      <c r="G99" s="77"/>
      <c r="H99" s="77"/>
      <c r="I99" s="77"/>
      <c r="J99" s="77"/>
      <c r="K99" s="77"/>
      <c r="L99"/>
      <c r="M99" s="77"/>
      <c r="N99" s="77"/>
      <c r="O99"/>
      <c r="P99" s="78"/>
    </row>
    <row r="100" spans="1:16" s="42" customFormat="1" x14ac:dyDescent="0.25">
      <c r="A100" s="45"/>
      <c r="B100" s="46"/>
      <c r="C100" s="47"/>
      <c r="D100" s="48"/>
      <c r="E100" s="28"/>
      <c r="F100" s="77"/>
      <c r="G100" s="77"/>
      <c r="H100" s="77"/>
      <c r="I100" s="77"/>
      <c r="J100" s="77"/>
      <c r="K100" s="77"/>
      <c r="L100"/>
      <c r="M100" s="77"/>
      <c r="N100" s="77"/>
      <c r="O100"/>
      <c r="P100" s="78"/>
    </row>
    <row r="101" spans="1:16" s="42" customFormat="1" x14ac:dyDescent="0.25">
      <c r="A101" s="45"/>
      <c r="B101" s="46"/>
      <c r="C101" s="47"/>
      <c r="D101" s="48"/>
      <c r="E101" s="28"/>
      <c r="F101" s="77"/>
      <c r="G101" s="77"/>
      <c r="H101" s="77"/>
      <c r="I101" s="77"/>
      <c r="J101" s="77"/>
      <c r="K101" s="77"/>
      <c r="L101"/>
      <c r="M101" s="77"/>
      <c r="N101" s="77"/>
      <c r="O101"/>
      <c r="P101" s="78"/>
    </row>
    <row r="102" spans="1:16" s="42" customFormat="1" x14ac:dyDescent="0.25">
      <c r="A102" s="45"/>
      <c r="B102" s="46"/>
      <c r="C102" s="47"/>
      <c r="D102" s="48"/>
      <c r="E102" s="28"/>
      <c r="F102" s="77"/>
      <c r="G102" s="77"/>
      <c r="H102" s="77"/>
      <c r="I102" s="77"/>
      <c r="J102" s="77"/>
      <c r="K102" s="77"/>
      <c r="L102"/>
      <c r="M102" s="77"/>
      <c r="N102" s="77"/>
      <c r="O102"/>
      <c r="P102" s="78"/>
    </row>
    <row r="103" spans="1:16" s="42" customFormat="1" x14ac:dyDescent="0.25">
      <c r="A103" s="45"/>
      <c r="B103" s="46"/>
      <c r="C103" s="47"/>
      <c r="D103" s="48"/>
      <c r="E103" s="28"/>
      <c r="F103" s="77"/>
      <c r="G103" s="77"/>
      <c r="H103" s="77"/>
      <c r="I103" s="77"/>
      <c r="J103" s="77"/>
      <c r="K103" s="77"/>
      <c r="L103"/>
      <c r="M103" s="77"/>
      <c r="N103" s="77"/>
      <c r="O103"/>
      <c r="P103" s="78"/>
    </row>
    <row r="104" spans="1:16" s="42" customFormat="1" x14ac:dyDescent="0.25">
      <c r="A104" s="45"/>
      <c r="B104" s="46"/>
      <c r="C104" s="47"/>
      <c r="D104" s="48"/>
      <c r="E104" s="28"/>
      <c r="F104" s="77"/>
      <c r="G104" s="77"/>
      <c r="H104" s="77"/>
      <c r="I104" s="77"/>
      <c r="J104" s="77"/>
      <c r="K104" s="77"/>
      <c r="L104"/>
      <c r="M104" s="77"/>
      <c r="N104" s="77"/>
      <c r="O104"/>
      <c r="P104" s="78"/>
    </row>
    <row r="105" spans="1:16" s="42" customFormat="1" x14ac:dyDescent="0.25">
      <c r="A105" s="45"/>
      <c r="B105" s="46"/>
      <c r="C105" s="47"/>
      <c r="D105" s="48"/>
      <c r="E105" s="28"/>
      <c r="F105" s="77"/>
      <c r="G105" s="77"/>
      <c r="H105" s="77"/>
      <c r="I105" s="77"/>
      <c r="J105" s="77"/>
      <c r="K105" s="77"/>
      <c r="L105"/>
      <c r="M105" s="77"/>
      <c r="N105" s="77"/>
      <c r="O105"/>
      <c r="P105" s="78"/>
    </row>
    <row r="106" spans="1:16" s="42" customFormat="1" x14ac:dyDescent="0.25">
      <c r="A106" s="45"/>
      <c r="B106" s="46"/>
      <c r="C106" s="47"/>
      <c r="D106" s="48"/>
      <c r="E106" s="28"/>
      <c r="F106" s="77"/>
      <c r="G106" s="77"/>
      <c r="H106" s="77"/>
      <c r="I106" s="77"/>
      <c r="J106" s="77"/>
      <c r="K106" s="77"/>
      <c r="L106"/>
      <c r="M106" s="77"/>
      <c r="N106" s="77"/>
      <c r="O106"/>
      <c r="P106" s="78"/>
    </row>
    <row r="107" spans="1:16" s="42" customFormat="1" x14ac:dyDescent="0.25">
      <c r="A107" s="45"/>
      <c r="B107" s="46"/>
      <c r="C107" s="47"/>
      <c r="D107" s="48"/>
      <c r="E107" s="28"/>
      <c r="F107" s="77"/>
      <c r="G107" s="77"/>
      <c r="H107" s="77"/>
      <c r="I107" s="77"/>
      <c r="J107" s="77"/>
      <c r="K107" s="77"/>
      <c r="L107"/>
      <c r="M107" s="77"/>
      <c r="N107" s="77"/>
      <c r="O107"/>
      <c r="P107" s="78"/>
    </row>
    <row r="108" spans="1:16" s="42" customFormat="1" x14ac:dyDescent="0.25">
      <c r="A108" s="45"/>
      <c r="B108" s="46"/>
      <c r="C108" s="47"/>
      <c r="D108" s="48"/>
      <c r="E108" s="28"/>
      <c r="F108" s="77"/>
      <c r="G108" s="77"/>
      <c r="H108" s="77"/>
      <c r="I108" s="77"/>
      <c r="J108" s="77"/>
      <c r="K108" s="77"/>
      <c r="L108"/>
      <c r="M108" s="77"/>
      <c r="N108" s="77"/>
      <c r="O108"/>
      <c r="P108" s="78"/>
    </row>
    <row r="109" spans="1:16" s="42" customFormat="1" x14ac:dyDescent="0.25">
      <c r="A109" s="45"/>
      <c r="B109" s="46"/>
      <c r="C109" s="47"/>
      <c r="D109" s="48"/>
      <c r="E109" s="28"/>
      <c r="F109" s="77"/>
      <c r="G109" s="77"/>
      <c r="H109" s="77"/>
      <c r="I109" s="77"/>
      <c r="J109" s="77"/>
      <c r="K109" s="77"/>
      <c r="L109"/>
      <c r="M109" s="77"/>
      <c r="N109" s="77"/>
      <c r="O109"/>
      <c r="P109" s="78"/>
    </row>
    <row r="110" spans="1:16" s="42" customFormat="1" x14ac:dyDescent="0.25">
      <c r="A110" s="45"/>
      <c r="B110" s="46"/>
      <c r="C110" s="47"/>
      <c r="D110" s="48"/>
      <c r="E110" s="28"/>
      <c r="F110" s="77"/>
      <c r="G110" s="77"/>
      <c r="H110" s="77"/>
      <c r="I110" s="77"/>
      <c r="J110" s="77"/>
      <c r="K110" s="77"/>
      <c r="L110"/>
      <c r="M110" s="77"/>
      <c r="N110" s="77"/>
      <c r="O110"/>
      <c r="P110" s="78"/>
    </row>
    <row r="111" spans="1:16" s="42" customFormat="1" x14ac:dyDescent="0.25">
      <c r="A111" s="45"/>
      <c r="B111" s="46"/>
      <c r="C111" s="47"/>
      <c r="D111" s="48"/>
      <c r="E111" s="28"/>
      <c r="F111" s="77"/>
      <c r="G111" s="77"/>
      <c r="H111" s="77"/>
      <c r="I111" s="77"/>
      <c r="J111" s="77"/>
      <c r="K111" s="77"/>
      <c r="L111"/>
      <c r="M111" s="77"/>
      <c r="N111" s="77"/>
      <c r="O111"/>
      <c r="P111" s="78"/>
    </row>
    <row r="112" spans="1:16" s="42" customFormat="1" x14ac:dyDescent="0.25">
      <c r="A112" s="45"/>
      <c r="B112" s="46"/>
      <c r="C112" s="47"/>
      <c r="D112" s="48"/>
      <c r="E112" s="28"/>
      <c r="F112" s="77"/>
      <c r="G112" s="77"/>
      <c r="H112" s="77"/>
      <c r="I112" s="77"/>
      <c r="J112" s="77"/>
      <c r="K112" s="77"/>
      <c r="L112"/>
      <c r="M112" s="77"/>
      <c r="N112" s="77"/>
      <c r="O112"/>
      <c r="P112" s="78"/>
    </row>
    <row r="113" spans="1:16" s="42" customFormat="1" x14ac:dyDescent="0.25">
      <c r="A113" s="45"/>
      <c r="B113" s="46"/>
      <c r="C113" s="47"/>
      <c r="D113" s="48"/>
      <c r="E113" s="28"/>
      <c r="F113" s="77"/>
      <c r="G113" s="77"/>
      <c r="H113" s="77"/>
      <c r="I113" s="77"/>
      <c r="J113" s="77"/>
      <c r="K113" s="77"/>
      <c r="L113"/>
      <c r="M113" s="77"/>
      <c r="N113" s="77"/>
      <c r="O113"/>
      <c r="P113" s="78"/>
    </row>
    <row r="114" spans="1:16" s="42" customFormat="1" x14ac:dyDescent="0.25">
      <c r="A114" s="45"/>
      <c r="B114" s="46"/>
      <c r="C114" s="47"/>
      <c r="D114" s="48"/>
      <c r="E114" s="28"/>
      <c r="F114" s="77"/>
      <c r="G114" s="77"/>
      <c r="H114" s="77"/>
      <c r="I114" s="77"/>
      <c r="J114" s="77"/>
      <c r="K114" s="77"/>
      <c r="L114"/>
      <c r="M114" s="77"/>
      <c r="N114" s="77"/>
      <c r="O114"/>
      <c r="P114" s="78"/>
    </row>
    <row r="115" spans="1:16" s="42" customFormat="1" x14ac:dyDescent="0.25">
      <c r="A115" s="45"/>
      <c r="B115" s="46"/>
      <c r="C115" s="47"/>
      <c r="D115" s="48"/>
      <c r="E115" s="28"/>
      <c r="F115" s="77"/>
      <c r="G115" s="77"/>
      <c r="H115" s="77"/>
      <c r="I115" s="77"/>
      <c r="J115" s="77"/>
      <c r="K115" s="77"/>
      <c r="L115"/>
      <c r="M115" s="77"/>
      <c r="N115" s="77"/>
      <c r="O115"/>
      <c r="P115" s="78"/>
    </row>
    <row r="116" spans="1:16" s="42" customFormat="1" x14ac:dyDescent="0.25">
      <c r="A116" s="45"/>
      <c r="B116" s="46"/>
      <c r="C116" s="47"/>
      <c r="D116" s="48"/>
      <c r="E116" s="28"/>
      <c r="F116" s="77"/>
      <c r="G116" s="77"/>
      <c r="H116" s="77"/>
      <c r="I116" s="77"/>
      <c r="J116" s="77"/>
      <c r="K116" s="77"/>
      <c r="L116"/>
      <c r="M116" s="77"/>
      <c r="N116" s="77"/>
      <c r="O116"/>
      <c r="P116" s="78"/>
    </row>
    <row r="117" spans="1:16" s="42" customFormat="1" x14ac:dyDescent="0.25">
      <c r="A117" s="45"/>
      <c r="B117" s="46"/>
      <c r="C117" s="47"/>
      <c r="D117" s="48"/>
      <c r="E117" s="28"/>
      <c r="F117" s="77"/>
      <c r="G117" s="77"/>
      <c r="H117" s="77"/>
      <c r="I117" s="77"/>
      <c r="J117" s="77"/>
      <c r="K117" s="77"/>
      <c r="L117"/>
      <c r="M117" s="77"/>
      <c r="N117" s="77"/>
      <c r="O117"/>
      <c r="P117" s="78"/>
    </row>
  </sheetData>
  <sheetProtection algorithmName="SHA-512" hashValue="nH+IH8jBU4LWu7DfItnk/3HL6UE4LLVT11w/T6UIYYYJNgEZ0gp9GJBMG7e8L+dWxSV6R26wQJ1KCOCqmtclNw==" saltValue="Z9Tn1cXsFuqVOGfgi6QPIg==" spinCount="100000" sheet="1" formatCells="0" formatColumns="0"/>
  <mergeCells count="4">
    <mergeCell ref="F14:M14"/>
    <mergeCell ref="F6:M6"/>
    <mergeCell ref="F3:M3"/>
    <mergeCell ref="F1:M1"/>
  </mergeCells>
  <conditionalFormatting sqref="D3">
    <cfRule type="dataBar" priority="179">
      <dataBar>
        <cfvo type="num" val="0.1"/>
        <cfvo type="num" val="1"/>
        <color theme="9" tint="0.39997558519241921"/>
      </dataBar>
      <extLst>
        <ext xmlns:x14="http://schemas.microsoft.com/office/spreadsheetml/2009/9/main" uri="{B025F937-C7B1-47D3-B67F-A62EFF666E3E}">
          <x14:id>{6C87B83D-2ED5-44BC-A5E1-0E09AA6B19F1}</x14:id>
        </ext>
      </extLst>
    </cfRule>
  </conditionalFormatting>
  <conditionalFormatting sqref="D4">
    <cfRule type="expression" dxfId="39" priority="138">
      <formula>AND(A4&lt;&gt;1,NOT(ISBLANK(C4)))</formula>
    </cfRule>
  </conditionalFormatting>
  <conditionalFormatting sqref="D7">
    <cfRule type="dataBar" priority="7">
      <dataBar>
        <cfvo type="num" val="0.1"/>
        <cfvo type="num" val="1"/>
        <color theme="9" tint="0.39997558519241921"/>
      </dataBar>
      <extLst>
        <ext xmlns:x14="http://schemas.microsoft.com/office/spreadsheetml/2009/9/main" uri="{B025F937-C7B1-47D3-B67F-A62EFF666E3E}">
          <x14:id>{91332AF9-473B-4699-9657-C1D318DD989D}</x14:id>
        </ext>
      </extLst>
    </cfRule>
  </conditionalFormatting>
  <conditionalFormatting sqref="D8:D12">
    <cfRule type="expression" dxfId="38" priority="2">
      <formula>AND(A8&lt;&gt;1,ISNUMBER(B8),OR(ISNUMBER(C8),C8="PG"))</formula>
    </cfRule>
  </conditionalFormatting>
  <conditionalFormatting sqref="D15">
    <cfRule type="dataBar" priority="6">
      <dataBar>
        <cfvo type="num" val="0.1"/>
        <cfvo type="num" val="1"/>
        <color theme="9" tint="0.39997558519241921"/>
      </dataBar>
      <extLst>
        <ext xmlns:x14="http://schemas.microsoft.com/office/spreadsheetml/2009/9/main" uri="{B025F937-C7B1-47D3-B67F-A62EFF666E3E}">
          <x14:id>{0C865E6C-1D45-466F-B5F6-7284337946BF}</x14:id>
        </ext>
      </extLst>
    </cfRule>
  </conditionalFormatting>
  <conditionalFormatting sqref="D16:D18">
    <cfRule type="expression" dxfId="37" priority="4">
      <formula>AND(A16&lt;&gt;1,ISNUMBER(B16),OR(ISNUMBER(C16),C16="PG"))</formula>
    </cfRule>
  </conditionalFormatting>
  <dataValidations count="3">
    <dataValidation type="list" allowBlank="1" showInputMessage="1" showErrorMessage="1" error="Opção inválida! _x000a_Use OM &quot;-&quot; ou PF &quot;+&quot;" sqref="P16:P18 P8:P12" xr:uid="{00000000-0002-0000-0400-000000000000}">
      <formula1>"-,+"</formula1>
    </dataValidation>
    <dataValidation type="list" allowBlank="1" showInputMessage="1" showErrorMessage="1" error="Opção inválida!" sqref="F8:H12 F16:H18 J8:L12 J16:L18" xr:uid="{1C1F4C0B-1B05-4EE5-9C70-2C8FFAF77370}">
      <formula1>"0,1,2,3,4"</formula1>
    </dataValidation>
    <dataValidation type="list" allowBlank="1" showErrorMessage="1" error="Opção inválida! Ou 0 ou 1." sqref="I8:I12 I16:I18 M8:N12 M16:N18" xr:uid="{E48941F3-E16F-41C8-AB76-B470659EF5CF}">
      <formula1>"0,1"</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6C87B83D-2ED5-44BC-A5E1-0E09AA6B19F1}">
            <x14:dataBar minLength="0" maxLength="100" gradient="0">
              <x14:cfvo type="num">
                <xm:f>0.1</xm:f>
              </x14:cfvo>
              <x14:cfvo type="num">
                <xm:f>1</xm:f>
              </x14:cfvo>
              <x14:negativeFillColor rgb="FFFF0000"/>
              <x14:axisColor rgb="FF000000"/>
            </x14:dataBar>
          </x14:cfRule>
          <xm:sqref>D3</xm:sqref>
        </x14:conditionalFormatting>
        <x14:conditionalFormatting xmlns:xm="http://schemas.microsoft.com/office/excel/2006/main">
          <x14:cfRule type="dataBar" id="{91332AF9-473B-4699-9657-C1D318DD989D}">
            <x14:dataBar minLength="0" maxLength="100" gradient="0">
              <x14:cfvo type="num">
                <xm:f>0.1</xm:f>
              </x14:cfvo>
              <x14:cfvo type="num">
                <xm:f>1</xm:f>
              </x14:cfvo>
              <x14:negativeFillColor rgb="FFFF0000"/>
              <x14:axisColor rgb="FF000000"/>
            </x14:dataBar>
          </x14:cfRule>
          <xm:sqref>D7</xm:sqref>
        </x14:conditionalFormatting>
        <x14:conditionalFormatting xmlns:xm="http://schemas.microsoft.com/office/excel/2006/main">
          <x14:cfRule type="dataBar" id="{0C865E6C-1D45-466F-B5F6-7284337946BF}">
            <x14:dataBar minLength="0" maxLength="100" gradient="0">
              <x14:cfvo type="num">
                <xm:f>0.1</xm:f>
              </x14:cfvo>
              <x14:cfvo type="num">
                <xm:f>1</xm:f>
              </x14:cfvo>
              <x14:negativeFillColor rgb="FFFF0000"/>
              <x14:axisColor rgb="FF000000"/>
            </x14:dataBar>
          </x14:cfRule>
          <xm:sqref>D15</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Planilha6"/>
  <dimension ref="A1:Z107"/>
  <sheetViews>
    <sheetView zoomScale="115" zoomScaleNormal="115" workbookViewId="0">
      <selection activeCell="C2" sqref="C2"/>
    </sheetView>
  </sheetViews>
  <sheetFormatPr defaultRowHeight="26.25" x14ac:dyDescent="0.25"/>
  <cols>
    <col min="1" max="1" width="2.28515625" style="10" customWidth="1"/>
    <col min="2" max="2" width="2.5703125" style="1" customWidth="1"/>
    <col min="3" max="3" width="2.85546875" style="3" customWidth="1"/>
    <col min="4" max="4" width="23.85546875" style="2" customWidth="1"/>
    <col min="5" max="5" width="42.42578125" style="49" customWidth="1"/>
    <col min="6" max="6" width="4" style="67" customWidth="1"/>
    <col min="7" max="8" width="3.5703125" style="67" bestFit="1" customWidth="1"/>
    <col min="9" max="9" width="3.5703125" style="67" customWidth="1"/>
    <col min="10" max="10" width="3.7109375" style="67" bestFit="1" customWidth="1"/>
    <col min="11" max="11" width="3.85546875" style="67" customWidth="1"/>
    <col min="12" max="12" width="3.5703125" style="42" bestFit="1" customWidth="1"/>
    <col min="13" max="13" width="3.140625" style="67" customWidth="1"/>
    <col min="14" max="14" width="3.7109375" style="67" customWidth="1"/>
    <col min="15" max="15" width="47.5703125" style="42" customWidth="1"/>
    <col min="16" max="16" width="5.28515625" style="68" customWidth="1"/>
    <col min="17" max="17" width="30.140625" style="42" customWidth="1"/>
    <col min="18" max="26" width="9.28515625" style="42"/>
  </cols>
  <sheetData>
    <row r="1" spans="1:17" ht="17.100000000000001" customHeight="1" x14ac:dyDescent="0.25">
      <c r="B1" s="171"/>
      <c r="C1" s="174"/>
      <c r="D1" s="173" t="str">
        <f>Capa!A1</f>
        <v>MEGplan MEGIA 2026</v>
      </c>
      <c r="E1" s="173"/>
      <c r="F1" s="364" t="s">
        <v>68</v>
      </c>
      <c r="G1" s="365"/>
      <c r="H1" s="365"/>
      <c r="I1" s="365"/>
      <c r="J1" s="365"/>
      <c r="K1" s="365"/>
      <c r="L1" s="365"/>
      <c r="M1" s="366"/>
      <c r="N1" s="323"/>
      <c r="O1" s="50"/>
      <c r="P1" s="79"/>
      <c r="Q1" s="50"/>
    </row>
    <row r="2" spans="1:17" ht="27.75" x14ac:dyDescent="0.25">
      <c r="B2" s="12" t="s">
        <v>25</v>
      </c>
      <c r="C2" s="12" t="s">
        <v>26</v>
      </c>
      <c r="D2" s="97"/>
      <c r="E2" s="95"/>
      <c r="F2" s="120" t="s">
        <v>35</v>
      </c>
      <c r="G2" s="70" t="s">
        <v>38</v>
      </c>
      <c r="H2" s="70" t="s">
        <v>37</v>
      </c>
      <c r="I2" s="334" t="s">
        <v>245</v>
      </c>
      <c r="J2" s="70" t="s">
        <v>36</v>
      </c>
      <c r="K2" s="70" t="s">
        <v>40</v>
      </c>
      <c r="L2" s="335" t="s">
        <v>39</v>
      </c>
      <c r="M2" s="316" t="s">
        <v>246</v>
      </c>
      <c r="N2" s="340" t="s">
        <v>243</v>
      </c>
      <c r="O2" s="51" t="s">
        <v>41</v>
      </c>
      <c r="P2" s="89" t="s">
        <v>42</v>
      </c>
      <c r="Q2" s="51" t="s">
        <v>244</v>
      </c>
    </row>
    <row r="3" spans="1:17" ht="33.75" x14ac:dyDescent="0.25">
      <c r="B3" s="93"/>
      <c r="C3" s="94"/>
      <c r="D3" s="111">
        <f>IF(SUM(A4:A23)&lt;=0,0,COUNTIFS(A4:A23,"=1",M4:M23,"&lt;&gt;")/SUM(A4:A23))</f>
        <v>0</v>
      </c>
      <c r="E3" s="344" t="s">
        <v>305</v>
      </c>
      <c r="F3" s="361">
        <f>MIN(IF(Capa!$B$6=0,F18,IF(Capa!$B$6=1,AVERAGE(F6,F12,F18),(F6*'Quadro Geral'!D19+F12*'Quadro Geral'!D20+F18*'Quadro Geral'!D21))/'Quadro Geral'!D18)+N3,1)</f>
        <v>0</v>
      </c>
      <c r="G3" s="362"/>
      <c r="H3" s="362"/>
      <c r="I3" s="362"/>
      <c r="J3" s="362"/>
      <c r="K3" s="362"/>
      <c r="L3" s="362"/>
      <c r="M3" s="363"/>
      <c r="N3" s="341">
        <f>IF(OR(AND(Capa!$B$6=0,'1'!I4+'2'!I4+'3'!I4+'4'!I4+'5'!I4+'6'!I4+'7'!I4&gt;0),AND(Capa!$B$6=1,'1'!I4+'2'!I4+'3'!I4+'4'!I4+'5'!I4+'6'!I4+'7'!I4&gt;1),AND(Capa!$B$6=2,I4&gt;0),AND(Capa!$B$6=3,I4&gt;1)),0.05,0)+
 IF(OR(AND(Capa!$B$6=1,'1'!I4+'2'!I4+'3'!I4+'4'!I4+'5'!I4+'6'!I4+'7'!I4=1),AND(Capa!$B$6=3,I4=1)),0.02,0)+
 IF(OR(AND(Capa!$B$6=0,'1'!M4+'2'!M4+'3'!M4+'4'!M4+'5'!M4+'6'!M4+'7'!M4&gt;0),AND(Capa!$B$6=1,'1'!M4+'2'!M4+'3'!M4+'4'!M4+'5'!M4+'6'!M4+'7'!M4&gt;1),AND(Capa!$B$6=2,M4&gt;0),AND(Capa!$B$6=3,M4&gt;1)),0.05,0)+
 IF(OR(AND(Capa!$B$6=1,'1'!M4+'2'!M4+'3'!M4+'4'!M4+'5'!M4+'6'!M4+'7'!M4=1),AND(Capa!$B$6=3,M4=1)),0.02,0)</f>
        <v>0</v>
      </c>
      <c r="O3" s="95"/>
      <c r="P3" s="96"/>
      <c r="Q3" s="95"/>
    </row>
    <row r="4" spans="1:17" x14ac:dyDescent="0.25">
      <c r="A4" s="11"/>
      <c r="B4" s="16" t="str">
        <f>IF(ISBLANK(C4),"",IF(ISERR(SEARCH(C4&amp;"\","&lt;B&gt;\&lt;1&gt;\&lt;2&gt;\&lt;3&gt;\")),IF(AND(NOT(ISBLANK(#REF!)),#REF!&lt;=3),#REF!,""),
IF(SEARCH(C4&amp;"\","&lt;B&gt;\&lt;1&gt;\&lt;2&gt;\&lt;3&gt;\")=1,0,IF(SEARCH(C4&amp;"\","&lt;B&gt;\&lt;1&gt;\&lt;2&gt;\&lt;3&gt;\")=5,1,IF(SEARCH(C4&amp;"\","&lt;B&gt;\&lt;1&gt;\&lt;2&gt;\&lt;3&gt;\")=9,2,IF(SEARCH(C4&amp;"\","&lt;B&gt;\&lt;1&gt;\&lt;2&gt;\&lt;3&gt;\")=13,3,""))))))</f>
        <v/>
      </c>
      <c r="C4" s="20"/>
      <c r="D4" s="19" t="s">
        <v>10</v>
      </c>
      <c r="E4" s="25"/>
      <c r="F4" s="116">
        <f t="shared" ref="F4:K4" si="0">AVERAGE(F7,F23)</f>
        <v>0</v>
      </c>
      <c r="G4" s="116">
        <f t="shared" si="0"/>
        <v>0</v>
      </c>
      <c r="H4" s="114">
        <f t="shared" si="0"/>
        <v>0</v>
      </c>
      <c r="I4" s="315">
        <f>I7+I13+I19</f>
        <v>0</v>
      </c>
      <c r="J4" s="114">
        <f t="shared" si="0"/>
        <v>0</v>
      </c>
      <c r="K4" s="114">
        <f t="shared" si="0"/>
        <v>0</v>
      </c>
      <c r="L4" s="114">
        <f t="shared" ref="L4" si="1">AVERAGE(L7,L23)</f>
        <v>0</v>
      </c>
      <c r="M4" s="315">
        <f>M7+M13+M19</f>
        <v>0</v>
      </c>
      <c r="N4" s="315"/>
      <c r="O4" s="52"/>
      <c r="P4" s="53"/>
      <c r="Q4" s="52"/>
    </row>
    <row r="5" spans="1:17" ht="9" customHeight="1" x14ac:dyDescent="0.25">
      <c r="A5" s="11"/>
      <c r="B5" s="130" t="str">
        <f>IF(ISBLANK(C5),"",IF(ISERR(SEARCH(C5&amp;"\","&lt;B&gt;\&lt;1&gt;\&lt;2&gt;\&lt;3&gt;\")),IF(AND(NOT(ISBLANK(#REF!)),#REF!&lt;=3),#REF!,""),
IF(SEARCH(C5&amp;"\","&lt;B&gt;\&lt;1&gt;\&lt;2&gt;\&lt;3&gt;\")=1,0,IF(SEARCH(C5&amp;"\","&lt;B&gt;\&lt;1&gt;\&lt;2&gt;\&lt;3&gt;\")=5,1,IF(SEARCH(C5&amp;"\","&lt;B&gt;\&lt;1&gt;\&lt;2&gt;\&lt;3&gt;\")=9,2,IF(SEARCH(C5&amp;"\","&lt;B&gt;\&lt;1&gt;\&lt;2&gt;\&lt;3&gt;\")=13,3,""))))))</f>
        <v/>
      </c>
      <c r="C5" s="138"/>
      <c r="D5" s="156"/>
      <c r="E5" s="133"/>
      <c r="F5" s="140"/>
      <c r="G5" s="140"/>
      <c r="H5" s="140"/>
      <c r="I5" s="140"/>
      <c r="J5" s="140"/>
      <c r="K5" s="140"/>
      <c r="L5" s="141"/>
      <c r="M5" s="140"/>
      <c r="N5" s="324"/>
      <c r="O5" s="142"/>
      <c r="P5" s="143"/>
      <c r="Q5" s="136"/>
    </row>
    <row r="6" spans="1:17" x14ac:dyDescent="0.25">
      <c r="A6" s="11"/>
      <c r="B6" s="16" t="str">
        <f t="shared" ref="B6:B13" si="2">IF(ISBLANK(C6),"",IF(ISERR(SEARCH(C6&amp;"\","&lt;B&gt;\&lt;1&gt;\&lt;2&gt;\&lt;3&gt;\")),IF(AND(NOT(ISBLANK(B5)),B5&lt;=3),B5,""),
IF(SEARCH(C6&amp;"\","&lt;B&gt;\&lt;1&gt;\&lt;2&gt;\&lt;3&gt;\")=1,0,IF(SEARCH(C6&amp;"\","&lt;B&gt;\&lt;1&gt;\&lt;2&gt;\&lt;3&gt;\")=5,1,IF(SEARCH(C6&amp;"\","&lt;B&gt;\&lt;1&gt;\&lt;2&gt;\&lt;3&gt;\")=9,2,IF(SEARCH(C6&amp;"\","&lt;B&gt;\&lt;1&gt;\&lt;2&gt;\&lt;3&gt;\")=13,3,""))))))</f>
        <v/>
      </c>
      <c r="C6" s="20"/>
      <c r="D6" s="19" t="s">
        <v>11</v>
      </c>
      <c r="E6" s="318"/>
      <c r="F6" s="361">
        <f>(F7*20+G7*10+H7*10+J7*30+K7*15+L7*15)/100</f>
        <v>0</v>
      </c>
      <c r="G6" s="362"/>
      <c r="H6" s="362"/>
      <c r="I6" s="362"/>
      <c r="J6" s="362"/>
      <c r="K6" s="362"/>
      <c r="L6" s="362"/>
      <c r="M6" s="363"/>
      <c r="N6" s="325"/>
      <c r="O6" s="52"/>
      <c r="P6" s="53"/>
      <c r="Q6" s="128"/>
    </row>
    <row r="7" spans="1:17" ht="16.7" customHeight="1" x14ac:dyDescent="0.25">
      <c r="A7" s="11"/>
      <c r="B7" s="121" t="str">
        <f t="shared" si="2"/>
        <v/>
      </c>
      <c r="C7" s="122"/>
      <c r="D7" s="29">
        <f>IF(SUM(A8:A11)&lt;=0,0,COUNTIF(M8:M11,"&lt;&gt;")/SUM(A8:A11))</f>
        <v>0</v>
      </c>
      <c r="E7" s="318" t="s">
        <v>194</v>
      </c>
      <c r="F7" s="114">
        <f>IF(COUNTIFS($A7:$A11,"&gt;0",$C7:$C11,"=PG")&gt;0,(COUNTIFS($A7:$A11,"&gt;0",$C7:$C11,"=PG",F7:F11,"=1")*Capa!$G$14+COUNTIFS($A7:$A11,"&gt;0",$C7:$C11,"=PG",F7:F11,"=2")*Capa!$H$14+COUNTIFS($A7:$A11,"&gt;0",$C7:$C11,"=PG",F7:F11,"=3")*Capa!$I$14+COUNTIFS($A7:$A11,"&gt;0",$C7:$C11,"=PG",F7:F11,"=4")*Capa!$J$14)/(COUNTIFS($A7:$A11,"&gt;0",$C7:$C11,"=PG")*100),0)</f>
        <v>0</v>
      </c>
      <c r="G7" s="114">
        <f>IF(COUNTIFS($A7:$A11,"&gt;0",$C7:$C11,"=PG")&gt;0,(COUNTIFS($A7:$A11,"&gt;0",$C7:$C11,"=PG",G7:G11,"=1")*Capa!$G$14+COUNTIFS($A7:$A11,"&gt;0",$C7:$C11,"=PG",G7:G11,"=2")*Capa!$H$14+COUNTIFS($A7:$A11,"&gt;0",$C7:$C11,"=PG",G7:G11,"=3")*Capa!$I$14+COUNTIFS($A7:$A11,"&gt;0",$C7:$C11,"=PG",G7:G11,"=4")*Capa!$J$14)/(COUNTIFS($A7:$A11,"&gt;0",$C7:$C11,"=PG")*100),0)</f>
        <v>0</v>
      </c>
      <c r="H7" s="114">
        <f>IF(COUNTIFS($A7:$A11,"&gt;0",$C7:$C11,"=PG")&gt;0,(COUNTIFS($A7:$A11,"&gt;0",$C7:$C11,"=PG",H7:H11,"=1")*Capa!$G$14+COUNTIFS($A7:$A11,"&gt;0",$C7:$C11,"=PG",H7:H11,"=2")*Capa!$H$14+COUNTIFS($A7:$A11,"&gt;0",$C7:$C11,"=PG",H7:H11,"=3")*Capa!$I$14+COUNTIFS($A7:$A11,"&gt;0",$C7:$C11,"=PG",H7:H11,"=4")*Capa!$J$14)/(COUNTIFS($A7:$A11,"&gt;0",$C7:$C11,"=PG")*100),0)</f>
        <v>0</v>
      </c>
      <c r="I7" s="315">
        <f>COUNTIFS($A8:$A10,"&gt;0",I8:I10,"&gt;0")</f>
        <v>0</v>
      </c>
      <c r="J7" s="114">
        <f>IF(COUNTIFS($A7:$A11,"&gt;0",$C7:$C11,"=PG")&gt;0,(COUNTIFS($A7:$A11,"&gt;0",$C7:$C11,"=PG",J7:J11,"=1")*Capa!$G$14+COUNTIFS($A7:$A11,"&gt;0",$C7:$C11,"=PG",J7:J11,"=2")*Capa!$H$14+COUNTIFS($A7:$A11,"&gt;0",$C7:$C11,"=PG",J7:J11,"=3")*Capa!$I$14+COUNTIFS($A7:$A11,"&gt;0",$C7:$C11,"=PG",J7:J11,"=4")*Capa!$J$14)/(COUNTIFS($A7:$A11,"&gt;0",$C7:$C11,"=PG")*100),0)</f>
        <v>0</v>
      </c>
      <c r="K7" s="114">
        <f>IF(COUNTIFS($A7:$A11,"&gt;0",$C7:$C11,"=PG")&gt;0,(COUNTIFS($A7:$A11,"&gt;0",$C7:$C11,"=PG",K7:K11,"=1")*Capa!$G$14+COUNTIFS($A7:$A11,"&gt;0",$C7:$C11,"=PG",K7:K11,"=2")*Capa!$H$14+COUNTIFS($A7:$A11,"&gt;0",$C7:$C11,"=PG",K7:K11,"=3")*Capa!$I$14+COUNTIFS($A7:$A11,"&gt;0",$C7:$C11,"=PG",K7:K11,"=4")*Capa!$J$14)/(COUNTIFS($A7:$A11,"&gt;0",$C7:$C11,"=PG")*100),0)</f>
        <v>0</v>
      </c>
      <c r="L7" s="114">
        <f>IF(COUNTIFS($A7:$A11,"&gt;0",$C7:$C11,"=PG")&gt;0,(COUNTIFS($A7:$A11,"&gt;0",$C7:$C11,"=PG",L7:L11,"=1")*Capa!$G$14+COUNTIFS($A7:$A11,"&gt;0",$C7:$C11,"=PG",L7:L11,"=2")*Capa!$H$14+COUNTIFS($A7:$A11,"&gt;0",$C7:$C11,"=PG",L7:L11,"=3")*Capa!$I$14+COUNTIFS($A7:$A11,"&gt;0",$C7:$C11,"=PG",L7:L11,"=4")*Capa!$J$14)/(COUNTIFS($A7:$A11,"&gt;0",$C7:$C11,"=PG")*100),0)</f>
        <v>0</v>
      </c>
      <c r="M7" s="315">
        <f>COUNTIFS($A8:$A10,"&gt;0",M8:M10,"&gt;0")</f>
        <v>0</v>
      </c>
      <c r="N7" s="315"/>
      <c r="O7" s="13"/>
      <c r="Q7" s="13"/>
    </row>
    <row r="8" spans="1:17" ht="101.25" x14ac:dyDescent="0.25">
      <c r="A8" s="11">
        <f>IF(Capa!$B$6&gt;=B8,1,0)</f>
        <v>0</v>
      </c>
      <c r="B8" s="9">
        <v>2</v>
      </c>
      <c r="C8" s="8" t="s">
        <v>24</v>
      </c>
      <c r="D8" s="330" t="s">
        <v>240</v>
      </c>
      <c r="E8" s="344" t="s">
        <v>285</v>
      </c>
      <c r="F8" s="86"/>
      <c r="G8" s="86"/>
      <c r="H8" s="86"/>
      <c r="I8" s="86"/>
      <c r="J8" s="86"/>
      <c r="K8" s="86"/>
      <c r="L8" s="86"/>
      <c r="M8" s="86"/>
      <c r="N8" s="339"/>
      <c r="O8" s="320"/>
      <c r="P8" s="59"/>
      <c r="Q8" s="320"/>
    </row>
    <row r="9" spans="1:17" ht="67.5" x14ac:dyDescent="0.25">
      <c r="A9" s="11">
        <f>IF(Capa!$B$6&gt;=B9,1,0)</f>
        <v>0</v>
      </c>
      <c r="B9" s="9">
        <v>1</v>
      </c>
      <c r="C9" s="8" t="s">
        <v>24</v>
      </c>
      <c r="D9" s="330" t="s">
        <v>12</v>
      </c>
      <c r="E9" s="344" t="s">
        <v>286</v>
      </c>
      <c r="F9" s="86"/>
      <c r="G9" s="86"/>
      <c r="H9" s="86"/>
      <c r="I9" s="86"/>
      <c r="J9" s="86"/>
      <c r="K9" s="86"/>
      <c r="L9" s="86"/>
      <c r="M9" s="86"/>
      <c r="N9" s="339"/>
      <c r="O9" s="320"/>
      <c r="P9" s="59"/>
      <c r="Q9" s="320"/>
    </row>
    <row r="10" spans="1:17" ht="38.25" x14ac:dyDescent="0.25">
      <c r="A10" s="11">
        <f>IF(Capa!$B$6&gt;=B10,1,0)</f>
        <v>0</v>
      </c>
      <c r="B10" s="9">
        <v>3</v>
      </c>
      <c r="C10" s="8" t="s">
        <v>24</v>
      </c>
      <c r="D10" s="330" t="s">
        <v>147</v>
      </c>
      <c r="E10" s="344" t="s">
        <v>287</v>
      </c>
      <c r="F10" s="86"/>
      <c r="G10" s="86"/>
      <c r="H10" s="86"/>
      <c r="I10" s="86"/>
      <c r="J10" s="86"/>
      <c r="K10" s="86"/>
      <c r="L10" s="86"/>
      <c r="M10" s="86"/>
      <c r="N10" s="339"/>
      <c r="O10" s="320"/>
      <c r="P10" s="59"/>
      <c r="Q10" s="320"/>
    </row>
    <row r="11" spans="1:17" ht="11.1" customHeight="1" x14ac:dyDescent="0.25">
      <c r="A11" s="11"/>
      <c r="B11" s="130" t="str">
        <f>IF(ISBLANK(C11),"",IF(ISERR(SEARCH(C11&amp;"\","&lt;B&gt;\&lt;1&gt;\&lt;2&gt;\&lt;3&gt;\")),IF(AND(NOT(ISBLANK(#REF!)),#REF!&lt;=3),#REF!,""),
IF(SEARCH(C11&amp;"\","&lt;B&gt;\&lt;1&gt;\&lt;2&gt;\&lt;3&gt;\")=1,0,IF(SEARCH(C11&amp;"\","&lt;B&gt;\&lt;1&gt;\&lt;2&gt;\&lt;3&gt;\")=5,1,IF(SEARCH(C11&amp;"\","&lt;B&gt;\&lt;1&gt;\&lt;2&gt;\&lt;3&gt;\")=9,2,IF(SEARCH(C11&amp;"\","&lt;B&gt;\&lt;1&gt;\&lt;2&gt;\&lt;3&gt;\")=13,3,""))))))</f>
        <v/>
      </c>
      <c r="C11" s="138"/>
      <c r="D11" s="151"/>
      <c r="E11" s="133"/>
      <c r="F11" s="140"/>
      <c r="G11" s="140"/>
      <c r="H11" s="140"/>
      <c r="I11" s="140"/>
      <c r="J11" s="140"/>
      <c r="K11" s="140"/>
      <c r="L11" s="141"/>
      <c r="M11" s="140"/>
      <c r="N11" s="324"/>
      <c r="O11" s="142"/>
      <c r="P11" s="143"/>
      <c r="Q11" s="320"/>
    </row>
    <row r="12" spans="1:17" ht="20.100000000000001" customHeight="1" x14ac:dyDescent="0.25">
      <c r="A12" s="11"/>
      <c r="B12" s="16" t="str">
        <f t="shared" si="2"/>
        <v/>
      </c>
      <c r="C12" s="20"/>
      <c r="D12" s="19" t="s">
        <v>13</v>
      </c>
      <c r="E12" s="27"/>
      <c r="F12" s="361">
        <f>(F13*20+G13*10+H13*10+J13*30+K13*15+L13*15)/100</f>
        <v>0</v>
      </c>
      <c r="G12" s="362"/>
      <c r="H12" s="362"/>
      <c r="I12" s="362"/>
      <c r="J12" s="362"/>
      <c r="K12" s="362"/>
      <c r="L12" s="362"/>
      <c r="M12" s="363"/>
      <c r="N12" s="325"/>
      <c r="O12" s="52"/>
      <c r="P12" s="53"/>
      <c r="Q12" s="320"/>
    </row>
    <row r="13" spans="1:17" ht="15.6" customHeight="1" x14ac:dyDescent="0.25">
      <c r="A13" s="11"/>
      <c r="B13" s="159" t="str">
        <f t="shared" si="2"/>
        <v/>
      </c>
      <c r="C13" s="160"/>
      <c r="D13" s="29">
        <f>IF(SUM(A14:A17)&lt;=0,0,COUNTIF(M14:M17,"&lt;&gt;")/SUM(A14:A17))</f>
        <v>0</v>
      </c>
      <c r="E13" s="318" t="s">
        <v>194</v>
      </c>
      <c r="F13" s="114">
        <f>IF(COUNTIFS($A13:$A17,"&gt;0",$C13:$C17,"=PG")&gt;0,(COUNTIFS($A13:$A17,"&gt;0",$C13:$C17,"=PG",F13:F17,"=1")*Capa!$G$14+COUNTIFS($A13:$A17,"&gt;0",$C13:$C17,"=PG",F13:F17,"=2")*Capa!$H$14+COUNTIFS($A13:$A17,"&gt;0",$C13:$C17,"=PG",F13:F17,"=3")*Capa!$I$14+COUNTIFS($A13:$A17,"&gt;0",$C13:$C17,"=PG",F13:F17,"=4")*Capa!$J$14)/(COUNTIFS($A13:$A17,"&gt;0",$C13:$C17,"=PG")*100),0)</f>
        <v>0</v>
      </c>
      <c r="G13" s="114">
        <f>IF(COUNTIFS($A13:$A17,"&gt;0",$C13:$C17,"=PG")&gt;0,(COUNTIFS($A13:$A17,"&gt;0",$C13:$C17,"=PG",G13:G17,"=1")*Capa!$G$14+COUNTIFS($A13:$A17,"&gt;0",$C13:$C17,"=PG",G13:G17,"=2")*Capa!$H$14+COUNTIFS($A13:$A17,"&gt;0",$C13:$C17,"=PG",G13:G17,"=3")*Capa!$I$14+COUNTIFS($A13:$A17,"&gt;0",$C13:$C17,"=PG",G13:G17,"=4")*Capa!$J$14)/(COUNTIFS($A13:$A17,"&gt;0",$C13:$C17,"=PG")*100),0)</f>
        <v>0</v>
      </c>
      <c r="H13" s="114">
        <f>IF(COUNTIFS($A13:$A17,"&gt;0",$C13:$C17,"=PG")&gt;0,(COUNTIFS($A13:$A17,"&gt;0",$C13:$C17,"=PG",H13:H17,"=1")*Capa!$G$14+COUNTIFS($A13:$A17,"&gt;0",$C13:$C17,"=PG",H13:H17,"=2")*Capa!$H$14+COUNTIFS($A13:$A17,"&gt;0",$C13:$C17,"=PG",H13:H17,"=3")*Capa!$I$14+COUNTIFS($A13:$A17,"&gt;0",$C13:$C17,"=PG",H13:H17,"=4")*Capa!$J$14)/(COUNTIFS($A13:$A17,"&gt;0",$C13:$C17,"=PG")*100),0)</f>
        <v>0</v>
      </c>
      <c r="I13" s="315">
        <f>COUNTIFS($A14:$A16,"&gt;0",I14:I16,"&gt;0")</f>
        <v>0</v>
      </c>
      <c r="J13" s="114">
        <f>IF(COUNTIFS($A13:$A17,"&gt;0",$C13:$C17,"=PG")&gt;0,(COUNTIFS($A13:$A17,"&gt;0",$C13:$C17,"=PG",J13:J17,"=1")*Capa!$G$14+COUNTIFS($A13:$A17,"&gt;0",$C13:$C17,"=PG",J13:J17,"=2")*Capa!$H$14+COUNTIFS($A13:$A17,"&gt;0",$C13:$C17,"=PG",J13:J17,"=3")*Capa!$I$14+COUNTIFS($A13:$A17,"&gt;0",$C13:$C17,"=PG",J13:J17,"=4")*Capa!$J$14)/(COUNTIFS($A13:$A17,"&gt;0",$C13:$C17,"=PG")*100),0)</f>
        <v>0</v>
      </c>
      <c r="K13" s="114">
        <f>IF(COUNTIFS($A13:$A17,"&gt;0",$C13:$C17,"=PG")&gt;0,(COUNTIFS($A13:$A17,"&gt;0",$C13:$C17,"=PG",K13:K17,"=1")*Capa!$G$14+COUNTIFS($A13:$A17,"&gt;0",$C13:$C17,"=PG",K13:K17,"=2")*Capa!$H$14+COUNTIFS($A13:$A17,"&gt;0",$C13:$C17,"=PG",K13:K17,"=3")*Capa!$I$14+COUNTIFS($A13:$A17,"&gt;0",$C13:$C17,"=PG",K13:K17,"=4")*Capa!$J$14)/(COUNTIFS($A13:$A17,"&gt;0",$C13:$C17,"=PG")*100),0)</f>
        <v>0</v>
      </c>
      <c r="L13" s="114">
        <f>IF(COUNTIFS($A13:$A17,"&gt;0",$C13:$C17,"=PG")&gt;0,(COUNTIFS($A13:$A17,"&gt;0",$C13:$C17,"=PG",L13:L17,"=1")*Capa!$G$14+COUNTIFS($A13:$A17,"&gt;0",$C13:$C17,"=PG",L13:L17,"=2")*Capa!$H$14+COUNTIFS($A13:$A17,"&gt;0",$C13:$C17,"=PG",L13:L17,"=3")*Capa!$I$14+COUNTIFS($A13:$A17,"&gt;0",$C13:$C17,"=PG",L13:L17,"=4")*Capa!$J$14)/(COUNTIFS($A13:$A17,"&gt;0",$C13:$C17,"=PG")*100),0)</f>
        <v>0</v>
      </c>
      <c r="M13" s="315">
        <f>COUNTIFS($A14:$A16,"&gt;0",M14:M16,"&gt;0")</f>
        <v>0</v>
      </c>
      <c r="N13" s="315"/>
      <c r="O13" s="13"/>
      <c r="P13" s="63"/>
      <c r="Q13" s="142"/>
    </row>
    <row r="14" spans="1:17" ht="101.25" x14ac:dyDescent="0.25">
      <c r="A14" s="11">
        <f>IF(Capa!$B$6&gt;=B14,1,0)</f>
        <v>0</v>
      </c>
      <c r="B14" s="9">
        <v>2</v>
      </c>
      <c r="C14" s="8" t="s">
        <v>24</v>
      </c>
      <c r="D14" s="328" t="s">
        <v>231</v>
      </c>
      <c r="E14" s="329" t="s">
        <v>289</v>
      </c>
      <c r="F14" s="86"/>
      <c r="G14" s="86"/>
      <c r="H14" s="86"/>
      <c r="I14" s="86"/>
      <c r="J14" s="86"/>
      <c r="K14" s="86"/>
      <c r="L14" s="86"/>
      <c r="M14" s="86"/>
      <c r="N14" s="339"/>
      <c r="O14" s="320"/>
      <c r="P14" s="59"/>
      <c r="Q14" s="52"/>
    </row>
    <row r="15" spans="1:17" ht="56.25" x14ac:dyDescent="0.25">
      <c r="A15" s="11">
        <f>IF(Capa!$B$6&gt;=B15,1,0)</f>
        <v>0</v>
      </c>
      <c r="B15" s="9">
        <v>1</v>
      </c>
      <c r="C15" s="8" t="s">
        <v>24</v>
      </c>
      <c r="D15" s="328" t="s">
        <v>148</v>
      </c>
      <c r="E15" s="329" t="s">
        <v>290</v>
      </c>
      <c r="F15" s="86"/>
      <c r="G15" s="86"/>
      <c r="H15" s="86"/>
      <c r="I15" s="86"/>
      <c r="J15" s="86"/>
      <c r="K15" s="86"/>
      <c r="L15" s="86"/>
      <c r="M15" s="86"/>
      <c r="N15" s="339"/>
      <c r="O15" s="320"/>
      <c r="P15" s="59"/>
      <c r="Q15" s="13"/>
    </row>
    <row r="16" spans="1:17" ht="51" x14ac:dyDescent="0.25">
      <c r="A16" s="11">
        <f>IF(Capa!$B$6&gt;=B16,1,0)</f>
        <v>0</v>
      </c>
      <c r="B16" s="9">
        <v>3</v>
      </c>
      <c r="C16" s="8" t="s">
        <v>24</v>
      </c>
      <c r="D16" s="328" t="s">
        <v>232</v>
      </c>
      <c r="E16" s="329" t="s">
        <v>291</v>
      </c>
      <c r="F16" s="86"/>
      <c r="G16" s="86"/>
      <c r="H16" s="86"/>
      <c r="I16" s="86"/>
      <c r="J16" s="86"/>
      <c r="K16" s="86"/>
      <c r="L16" s="86"/>
      <c r="M16" s="86"/>
      <c r="N16" s="339"/>
      <c r="O16" s="320"/>
      <c r="P16" s="59"/>
      <c r="Q16" s="320"/>
    </row>
    <row r="17" spans="1:17" ht="8.1" customHeight="1" x14ac:dyDescent="0.25">
      <c r="A17" s="11"/>
      <c r="B17" s="161" t="str">
        <f>IF(ISBLANK(C17),"",IF(ISERR(SEARCH(C17&amp;"\","&lt;B&gt;\&lt;1&gt;\&lt;2&gt;\&lt;3&gt;\")),IF(AND(NOT(ISBLANK(#REF!)),#REF!&lt;=3),#REF!,""),
IF(SEARCH(C17&amp;"\","&lt;B&gt;\&lt;1&gt;\&lt;2&gt;\&lt;3&gt;\")=1,0,IF(SEARCH(C17&amp;"\","&lt;B&gt;\&lt;1&gt;\&lt;2&gt;\&lt;3&gt;\")=5,1,IF(SEARCH(C17&amp;"\","&lt;B&gt;\&lt;1&gt;\&lt;2&gt;\&lt;3&gt;\")=9,2,IF(SEARCH(C17&amp;"\","&lt;B&gt;\&lt;1&gt;\&lt;2&gt;\&lt;3&gt;\")=13,3,""))))))</f>
        <v/>
      </c>
      <c r="C17" s="162"/>
      <c r="D17" s="151"/>
      <c r="E17" s="133"/>
      <c r="F17" s="140"/>
      <c r="G17" s="140"/>
      <c r="H17" s="140"/>
      <c r="I17" s="140"/>
      <c r="J17" s="140"/>
      <c r="K17" s="140"/>
      <c r="L17" s="141"/>
      <c r="M17" s="140"/>
      <c r="N17" s="324"/>
      <c r="O17" s="142"/>
      <c r="P17" s="143"/>
      <c r="Q17" s="320"/>
    </row>
    <row r="18" spans="1:17" ht="15.6" customHeight="1" x14ac:dyDescent="0.25">
      <c r="A18" s="11"/>
      <c r="B18" s="16" t="str">
        <f t="shared" ref="B18:B19" si="3">IF(ISBLANK(C18),"",IF(ISERR(SEARCH(C18&amp;"\","&lt;B&gt;\&lt;1&gt;\&lt;2&gt;\&lt;3&gt;\")),IF(AND(NOT(ISBLANK(B17)),B17&lt;=3),B17,""),
IF(SEARCH(C18&amp;"\","&lt;B&gt;\&lt;1&gt;\&lt;2&gt;\&lt;3&gt;\")=1,0,IF(SEARCH(C18&amp;"\","&lt;B&gt;\&lt;1&gt;\&lt;2&gt;\&lt;3&gt;\")=5,1,IF(SEARCH(C18&amp;"\","&lt;B&gt;\&lt;1&gt;\&lt;2&gt;\&lt;3&gt;\")=9,2,IF(SEARCH(C18&amp;"\","&lt;B&gt;\&lt;1&gt;\&lt;2&gt;\&lt;3&gt;\")=13,3,""))))))</f>
        <v/>
      </c>
      <c r="C18" s="20"/>
      <c r="D18" s="19" t="s">
        <v>14</v>
      </c>
      <c r="E18" s="27"/>
      <c r="F18" s="361">
        <f>(F19*20+G19*10+H19*10+J19*30+K19*15+L19*15)/100</f>
        <v>0</v>
      </c>
      <c r="G18" s="362"/>
      <c r="H18" s="362"/>
      <c r="I18" s="362"/>
      <c r="J18" s="362"/>
      <c r="K18" s="362"/>
      <c r="L18" s="362"/>
      <c r="M18" s="363"/>
      <c r="N18" s="325"/>
      <c r="O18" s="52"/>
      <c r="P18" s="53"/>
      <c r="Q18" s="320"/>
    </row>
    <row r="19" spans="1:17" ht="16.7" customHeight="1" x14ac:dyDescent="0.25">
      <c r="A19" s="11"/>
      <c r="B19" s="9" t="str">
        <f t="shared" si="3"/>
        <v/>
      </c>
      <c r="C19" s="8"/>
      <c r="D19" s="29">
        <f>IF(SUM(A20:A23)&lt;=0,0,COUNTIF(M20:M23,"&lt;&gt;")/SUM(A20:A23))</f>
        <v>0</v>
      </c>
      <c r="E19" s="125"/>
      <c r="F19" s="114">
        <f>(COUNTIFS($A19:$A23,"&gt;0",$C19:$C23,"=PG",F19:F23,"=1")*Capa!$G$14+COUNTIFS($A19:$A23,"&gt;0",$C19:$C23,"=PG",F19:F23,"=2")*Capa!$H$14+COUNTIFS($A19:$A23,"&gt;0",$C19:$C23,"=PG",F19:F23,"=3")*Capa!$I$14+COUNTIFS($A19:$A23,"&gt;0",$C19:$C23,"=PG",F19:F23,"=4")*Capa!$J$14)/(COUNTIFS($A19:$A23,"&gt;0",$C19:$C23,"=PG")*100)</f>
        <v>0</v>
      </c>
      <c r="G19" s="114">
        <f>(COUNTIFS($A19:$A23,"&gt;0",$C19:$C23,"=PG",G19:G23,"=1")*Capa!$G$14+COUNTIFS($A19:$A23,"&gt;0",$C19:$C23,"=PG",G19:G23,"=2")*Capa!$H$14+COUNTIFS($A19:$A23,"&gt;0",$C19:$C23,"=PG",G19:G23,"=3")*Capa!$I$14+COUNTIFS($A19:$A23,"&gt;0",$C19:$C23,"=PG",G19:G23,"=4")*Capa!$J$14)/(COUNTIFS($A19:$A23,"&gt;0",$C19:$C23,"=PG")*100)</f>
        <v>0</v>
      </c>
      <c r="H19" s="114">
        <f>(COUNTIFS($A19:$A23,"&gt;0",$C19:$C23,"=PG",H19:H23,"=1")*Capa!$G$14+COUNTIFS($A19:$A23,"&gt;0",$C19:$C23,"=PG",H19:H23,"=2")*Capa!$H$14+COUNTIFS($A19:$A23,"&gt;0",$C19:$C23,"=PG",H19:H23,"=3")*Capa!$I$14+COUNTIFS($A19:$A23,"&gt;0",$C19:$C23,"=PG",H19:H23,"=4")*Capa!$J$14)/(COUNTIFS($A19:$A23,"&gt;0",$C19:$C23,"=PG")*100)</f>
        <v>0</v>
      </c>
      <c r="I19" s="315">
        <f>COUNTIFS($A20:$A22,"&gt;0",I20:I22,"&gt;0")</f>
        <v>0</v>
      </c>
      <c r="J19" s="114">
        <f>(COUNTIFS($A19:$A23,"&gt;0",$C19:$C23,"=PG",J19:J23,"=1")*Capa!$G$14+COUNTIFS($A19:$A23,"&gt;0",$C19:$C23,"=PG",J19:J23,"=2")*Capa!$H$14+COUNTIFS($A19:$A23,"&gt;0",$C19:$C23,"=PG",J19:J23,"=3")*Capa!$I$14+COUNTIFS($A19:$A23,"&gt;0",$C19:$C23,"=PG",J19:J23,"=4")*Capa!$J$14)/(COUNTIFS($A19:$A23,"&gt;0",$C19:$C23,"=PG")*100)</f>
        <v>0</v>
      </c>
      <c r="K19" s="114">
        <f>(COUNTIFS($A19:$A23,"&gt;0",$C19:$C23,"=PG",K19:K23,"=1")*Capa!$G$14+COUNTIFS($A19:$A23,"&gt;0",$C19:$C23,"=PG",K19:K23,"=2")*Capa!$H$14+COUNTIFS($A19:$A23,"&gt;0",$C19:$C23,"=PG",K19:K23,"=3")*Capa!$I$14+COUNTIFS($A19:$A23,"&gt;0",$C19:$C23,"=PG",K19:K23,"=4")*Capa!$J$14)/(COUNTIFS($A19:$A23,"&gt;0",$C19:$C23,"=PG")*100)</f>
        <v>0</v>
      </c>
      <c r="L19" s="114">
        <f>(COUNTIFS($A19:$A23,"&gt;0",$C19:$C23,"=PG",L19:L23,"=1")*Capa!$G$14+COUNTIFS($A19:$A23,"&gt;0",$C19:$C23,"=PG",L19:L23,"=2")*Capa!$H$14+COUNTIFS($A19:$A23,"&gt;0",$C19:$C23,"=PG",L19:L23,"=3")*Capa!$I$14+COUNTIFS($A19:$A23,"&gt;0",$C19:$C23,"=PG",L19:L23,"=4")*Capa!$J$14)/(COUNTIFS($A19:$A23,"&gt;0",$C19:$C23,"=PG")*100)</f>
        <v>0</v>
      </c>
      <c r="M19" s="315">
        <f>COUNTIFS($A20:$A22,"&gt;0",M20:M22,"&gt;0")</f>
        <v>0</v>
      </c>
      <c r="N19" s="315"/>
      <c r="O19" s="13"/>
      <c r="P19" s="63"/>
      <c r="Q19" s="320"/>
    </row>
    <row r="20" spans="1:17" ht="101.25" x14ac:dyDescent="0.25">
      <c r="A20" s="11">
        <f>IF(Capa!$B$6&gt;=B20,1,0)</f>
        <v>0</v>
      </c>
      <c r="B20" s="9">
        <v>1</v>
      </c>
      <c r="C20" s="8" t="s">
        <v>24</v>
      </c>
      <c r="D20" s="302" t="s">
        <v>149</v>
      </c>
      <c r="E20" s="329" t="s">
        <v>241</v>
      </c>
      <c r="F20" s="86"/>
      <c r="G20" s="86"/>
      <c r="H20" s="86"/>
      <c r="I20" s="86"/>
      <c r="J20" s="86"/>
      <c r="K20" s="86"/>
      <c r="L20" s="86"/>
      <c r="M20" s="86"/>
      <c r="N20" s="339"/>
      <c r="O20" s="320"/>
      <c r="P20" s="59"/>
      <c r="Q20" s="320"/>
    </row>
    <row r="21" spans="1:17" ht="112.5" x14ac:dyDescent="0.25">
      <c r="A21" s="11">
        <f>IF(Capa!$B$6&gt;=B21,1,0)</f>
        <v>1</v>
      </c>
      <c r="B21" s="9">
        <v>0</v>
      </c>
      <c r="C21" s="8" t="s">
        <v>24</v>
      </c>
      <c r="D21" s="302" t="s">
        <v>15</v>
      </c>
      <c r="E21" s="329" t="s">
        <v>288</v>
      </c>
      <c r="F21" s="86"/>
      <c r="G21" s="86"/>
      <c r="H21" s="86"/>
      <c r="I21" s="86"/>
      <c r="J21" s="86"/>
      <c r="K21" s="86"/>
      <c r="L21" s="86"/>
      <c r="M21" s="86"/>
      <c r="N21" s="339"/>
      <c r="O21" s="320"/>
      <c r="P21" s="59"/>
      <c r="Q21" s="320"/>
    </row>
    <row r="22" spans="1:17" ht="25.5" x14ac:dyDescent="0.25">
      <c r="A22" s="11">
        <f>IF(Capa!$B$6&gt;=B22,1,0)</f>
        <v>0</v>
      </c>
      <c r="B22" s="9">
        <v>3</v>
      </c>
      <c r="C22" s="8" t="s">
        <v>24</v>
      </c>
      <c r="D22" s="302" t="s">
        <v>150</v>
      </c>
      <c r="E22" s="329" t="s">
        <v>292</v>
      </c>
      <c r="F22" s="86"/>
      <c r="G22" s="86"/>
      <c r="H22" s="86"/>
      <c r="I22" s="86"/>
      <c r="J22" s="86"/>
      <c r="K22" s="86"/>
      <c r="L22" s="86"/>
      <c r="M22" s="86"/>
      <c r="N22" s="339"/>
      <c r="O22" s="320"/>
      <c r="P22" s="59"/>
      <c r="Q22" s="142"/>
    </row>
    <row r="23" spans="1:17" x14ac:dyDescent="0.25">
      <c r="A23" s="11"/>
      <c r="B23" s="14" t="str">
        <f>IF(ISBLANK(C23),"",IF(ISERR(SEARCH(C23&amp;"\","&lt;B&gt;\&lt;1&gt;\&lt;2&gt;\&lt;3&gt;\")),IF(AND(NOT(ISBLANK(#REF!)),#REF!&lt;=3),#REF!,""),
IF(SEARCH(C23&amp;"\","&lt;B&gt;\&lt;1&gt;\&lt;2&gt;\&lt;3&gt;\")=1,0,IF(SEARCH(C23&amp;"\","&lt;B&gt;\&lt;1&gt;\&lt;2&gt;\&lt;3&gt;\")=5,1,IF(SEARCH(C23&amp;"\","&lt;B&gt;\&lt;1&gt;\&lt;2&gt;\&lt;3&gt;\")=9,2,IF(SEARCH(C23&amp;"\","&lt;B&gt;\&lt;1&gt;\&lt;2&gt;\&lt;3&gt;\")=13,3,""))))))</f>
        <v/>
      </c>
      <c r="C23" s="5"/>
      <c r="D23" s="4"/>
      <c r="E23" s="55"/>
      <c r="F23" s="56"/>
      <c r="G23" s="56"/>
      <c r="H23" s="56"/>
      <c r="I23" s="56"/>
      <c r="J23" s="56"/>
      <c r="K23" s="56"/>
      <c r="L23" s="56"/>
      <c r="M23" s="56"/>
      <c r="N23" s="56"/>
      <c r="O23" s="62"/>
      <c r="P23" s="63"/>
      <c r="Q23" s="147"/>
    </row>
    <row r="24" spans="1:17" s="42" customFormat="1" x14ac:dyDescent="0.25">
      <c r="A24" s="45"/>
      <c r="B24" s="46"/>
      <c r="C24" s="47"/>
      <c r="D24" s="48"/>
      <c r="E24" s="49"/>
      <c r="F24" s="67"/>
      <c r="G24" s="67"/>
      <c r="H24" s="67"/>
      <c r="I24" s="67"/>
      <c r="J24" s="67"/>
      <c r="K24" s="67"/>
      <c r="M24" s="67"/>
      <c r="N24" s="67"/>
      <c r="P24" s="68"/>
      <c r="Q24" s="13"/>
    </row>
    <row r="25" spans="1:17" s="42" customFormat="1" x14ac:dyDescent="0.25">
      <c r="A25" s="45"/>
      <c r="B25" s="46"/>
      <c r="C25" s="47"/>
      <c r="D25" s="48"/>
      <c r="E25" s="49"/>
      <c r="F25" s="67"/>
      <c r="G25" s="67"/>
      <c r="H25" s="67"/>
      <c r="I25" s="67"/>
      <c r="J25" s="67"/>
      <c r="K25" s="67"/>
      <c r="M25" s="67"/>
      <c r="N25" s="67"/>
      <c r="P25" s="68"/>
      <c r="Q25" s="320"/>
    </row>
    <row r="26" spans="1:17" s="42" customFormat="1" x14ac:dyDescent="0.25">
      <c r="A26" s="45"/>
      <c r="B26" s="46"/>
      <c r="C26" s="47"/>
      <c r="D26" s="48"/>
      <c r="E26" s="49"/>
      <c r="F26" s="67"/>
      <c r="G26" s="67"/>
      <c r="H26" s="67"/>
      <c r="I26" s="67"/>
      <c r="J26" s="67"/>
      <c r="K26" s="67"/>
      <c r="M26" s="67"/>
      <c r="N26" s="67"/>
      <c r="P26" s="68"/>
      <c r="Q26" s="320"/>
    </row>
    <row r="27" spans="1:17" s="42" customFormat="1" x14ac:dyDescent="0.25">
      <c r="A27" s="45"/>
      <c r="B27" s="46"/>
      <c r="C27" s="47"/>
      <c r="D27" s="48"/>
      <c r="E27" s="49"/>
      <c r="F27" s="67"/>
      <c r="G27" s="67"/>
      <c r="H27" s="67"/>
      <c r="I27" s="67"/>
      <c r="J27" s="67"/>
      <c r="K27" s="67"/>
      <c r="M27" s="67"/>
      <c r="N27" s="67"/>
      <c r="P27" s="68"/>
      <c r="Q27" s="320"/>
    </row>
    <row r="28" spans="1:17" s="42" customFormat="1" x14ac:dyDescent="0.25">
      <c r="A28" s="45"/>
      <c r="B28" s="46"/>
      <c r="C28" s="47"/>
      <c r="D28" s="48"/>
      <c r="E28" s="49"/>
      <c r="F28" s="67"/>
      <c r="G28" s="67"/>
      <c r="H28" s="67"/>
      <c r="I28" s="67"/>
      <c r="J28" s="67"/>
      <c r="K28" s="67"/>
      <c r="M28" s="67"/>
      <c r="N28" s="67"/>
      <c r="P28" s="68"/>
      <c r="Q28" s="320"/>
    </row>
    <row r="29" spans="1:17" s="42" customFormat="1" x14ac:dyDescent="0.25">
      <c r="A29" s="45"/>
      <c r="B29" s="46"/>
      <c r="C29" s="47"/>
      <c r="D29" s="48"/>
      <c r="E29" s="49"/>
      <c r="F29" s="67"/>
      <c r="G29" s="67"/>
      <c r="H29" s="67"/>
      <c r="I29" s="67"/>
      <c r="J29" s="67"/>
      <c r="K29" s="67"/>
      <c r="M29" s="67"/>
      <c r="N29" s="67"/>
      <c r="P29" s="68"/>
      <c r="Q29" s="320"/>
    </row>
    <row r="30" spans="1:17" s="42" customFormat="1" x14ac:dyDescent="0.25">
      <c r="A30" s="45"/>
      <c r="B30" s="46"/>
      <c r="C30" s="47"/>
      <c r="D30" s="48"/>
      <c r="E30" s="49"/>
      <c r="F30" s="67"/>
      <c r="G30" s="67"/>
      <c r="H30" s="67"/>
      <c r="I30" s="67"/>
      <c r="J30" s="67"/>
      <c r="K30" s="67"/>
      <c r="M30" s="67"/>
      <c r="N30" s="67"/>
      <c r="P30" s="68"/>
      <c r="Q30" s="320"/>
    </row>
    <row r="31" spans="1:17" s="42" customFormat="1" x14ac:dyDescent="0.25">
      <c r="A31" s="45"/>
      <c r="B31" s="46"/>
      <c r="C31" s="47"/>
      <c r="D31" s="48"/>
      <c r="E31" s="49"/>
      <c r="F31" s="67"/>
      <c r="G31" s="67"/>
      <c r="H31" s="67"/>
      <c r="I31" s="67"/>
      <c r="J31" s="67"/>
      <c r="K31" s="67"/>
      <c r="M31" s="67"/>
      <c r="N31" s="67"/>
      <c r="P31" s="68"/>
      <c r="Q31" s="320"/>
    </row>
    <row r="32" spans="1:17" s="42" customFormat="1" x14ac:dyDescent="0.25">
      <c r="A32" s="45"/>
      <c r="B32" s="46"/>
      <c r="C32" s="47"/>
      <c r="D32" s="48"/>
      <c r="E32" s="49"/>
      <c r="F32" s="67"/>
      <c r="G32" s="67"/>
      <c r="H32" s="67"/>
      <c r="I32" s="67"/>
      <c r="J32" s="67"/>
      <c r="K32" s="67"/>
      <c r="M32" s="67"/>
      <c r="N32" s="67"/>
      <c r="P32" s="68"/>
      <c r="Q32" s="320"/>
    </row>
    <row r="33" spans="1:17" s="42" customFormat="1" x14ac:dyDescent="0.25">
      <c r="A33" s="45"/>
      <c r="B33" s="46"/>
      <c r="C33" s="47"/>
      <c r="D33" s="48"/>
      <c r="E33" s="49"/>
      <c r="F33" s="67"/>
      <c r="G33" s="67"/>
      <c r="H33" s="67"/>
      <c r="I33" s="67"/>
      <c r="J33" s="67"/>
      <c r="K33" s="67"/>
      <c r="M33" s="67"/>
      <c r="N33" s="67"/>
      <c r="P33" s="68"/>
      <c r="Q33" s="66"/>
    </row>
    <row r="34" spans="1:17" s="42" customFormat="1" x14ac:dyDescent="0.25">
      <c r="A34" s="45"/>
      <c r="B34" s="46"/>
      <c r="C34" s="47"/>
      <c r="D34" s="48"/>
      <c r="E34" s="49"/>
      <c r="F34" s="67"/>
      <c r="G34" s="67"/>
      <c r="H34" s="67"/>
      <c r="I34" s="67"/>
      <c r="J34" s="67"/>
      <c r="K34" s="67"/>
      <c r="M34" s="67"/>
      <c r="N34" s="67"/>
      <c r="P34" s="68"/>
    </row>
    <row r="35" spans="1:17" s="42" customFormat="1" x14ac:dyDescent="0.25">
      <c r="A35" s="45"/>
      <c r="B35" s="46"/>
      <c r="C35" s="47"/>
      <c r="D35" s="48"/>
      <c r="E35" s="49"/>
      <c r="F35" s="67"/>
      <c r="G35" s="67"/>
      <c r="H35" s="67"/>
      <c r="I35" s="67"/>
      <c r="J35" s="67"/>
      <c r="K35" s="67"/>
      <c r="M35" s="67"/>
      <c r="N35" s="67"/>
      <c r="P35" s="68"/>
    </row>
    <row r="36" spans="1:17" s="42" customFormat="1" x14ac:dyDescent="0.25">
      <c r="A36" s="45"/>
      <c r="B36" s="46"/>
      <c r="C36" s="47"/>
      <c r="D36" s="48"/>
      <c r="E36" s="49"/>
      <c r="F36" s="67"/>
      <c r="G36" s="67"/>
      <c r="H36" s="67"/>
      <c r="I36" s="67"/>
      <c r="J36" s="67"/>
      <c r="K36" s="67"/>
      <c r="M36" s="67"/>
      <c r="N36" s="67"/>
      <c r="P36" s="68"/>
    </row>
    <row r="37" spans="1:17" s="42" customFormat="1" x14ac:dyDescent="0.25">
      <c r="A37" s="45"/>
      <c r="B37" s="46"/>
      <c r="C37" s="47"/>
      <c r="D37" s="48"/>
      <c r="E37" s="49"/>
      <c r="F37" s="67"/>
      <c r="G37" s="67"/>
      <c r="H37" s="67"/>
      <c r="I37" s="67"/>
      <c r="J37" s="67"/>
      <c r="K37" s="67"/>
      <c r="M37" s="67"/>
      <c r="N37" s="67"/>
      <c r="P37" s="68"/>
    </row>
    <row r="38" spans="1:17" s="42" customFormat="1" x14ac:dyDescent="0.25">
      <c r="A38" s="45"/>
      <c r="B38" s="46"/>
      <c r="C38" s="47"/>
      <c r="D38" s="48"/>
      <c r="E38" s="49"/>
      <c r="F38" s="67"/>
      <c r="G38" s="67"/>
      <c r="H38" s="67"/>
      <c r="I38" s="67"/>
      <c r="J38" s="67"/>
      <c r="K38" s="67"/>
      <c r="M38" s="67"/>
      <c r="N38" s="67"/>
      <c r="P38" s="68"/>
    </row>
    <row r="39" spans="1:17" s="42" customFormat="1" x14ac:dyDescent="0.25">
      <c r="A39" s="45"/>
      <c r="B39" s="46"/>
      <c r="C39" s="47"/>
      <c r="D39" s="48"/>
      <c r="E39" s="49"/>
      <c r="F39" s="67"/>
      <c r="G39" s="67"/>
      <c r="H39" s="67"/>
      <c r="I39" s="67"/>
      <c r="J39" s="67"/>
      <c r="K39" s="67"/>
      <c r="M39" s="67"/>
      <c r="N39" s="67"/>
      <c r="P39" s="68"/>
    </row>
    <row r="40" spans="1:17" s="42" customFormat="1" x14ac:dyDescent="0.25">
      <c r="A40" s="45"/>
      <c r="B40" s="46"/>
      <c r="C40" s="47"/>
      <c r="D40" s="48"/>
      <c r="E40" s="49"/>
      <c r="F40" s="67"/>
      <c r="G40" s="67"/>
      <c r="H40" s="67"/>
      <c r="I40" s="67"/>
      <c r="J40" s="67"/>
      <c r="K40" s="67"/>
      <c r="M40" s="67"/>
      <c r="N40" s="67"/>
      <c r="P40" s="68"/>
    </row>
    <row r="41" spans="1:17" s="42" customFormat="1" x14ac:dyDescent="0.25">
      <c r="A41" s="45"/>
      <c r="B41" s="46"/>
      <c r="C41" s="47"/>
      <c r="D41" s="48"/>
      <c r="E41" s="49"/>
      <c r="F41" s="67"/>
      <c r="G41" s="67"/>
      <c r="H41" s="67"/>
      <c r="I41" s="67"/>
      <c r="J41" s="67"/>
      <c r="K41" s="67"/>
      <c r="M41" s="67"/>
      <c r="N41" s="67"/>
      <c r="P41" s="68"/>
    </row>
    <row r="42" spans="1:17" s="42" customFormat="1" x14ac:dyDescent="0.25">
      <c r="A42" s="45"/>
      <c r="B42" s="46"/>
      <c r="C42" s="47"/>
      <c r="D42" s="48"/>
      <c r="E42" s="49"/>
      <c r="F42" s="67"/>
      <c r="G42" s="67"/>
      <c r="H42" s="67"/>
      <c r="I42" s="67"/>
      <c r="J42" s="67"/>
      <c r="K42" s="67"/>
      <c r="M42" s="67"/>
      <c r="N42" s="67"/>
      <c r="P42" s="68"/>
    </row>
    <row r="43" spans="1:17" s="42" customFormat="1" x14ac:dyDescent="0.25">
      <c r="A43" s="45"/>
      <c r="B43" s="46"/>
      <c r="C43" s="47"/>
      <c r="D43" s="48"/>
      <c r="E43" s="49"/>
      <c r="F43" s="67"/>
      <c r="G43" s="67"/>
      <c r="H43" s="67"/>
      <c r="I43" s="67"/>
      <c r="J43" s="67"/>
      <c r="K43" s="67"/>
      <c r="M43" s="67"/>
      <c r="N43" s="67"/>
      <c r="P43" s="68"/>
    </row>
    <row r="44" spans="1:17" s="42" customFormat="1" x14ac:dyDescent="0.25">
      <c r="A44" s="45"/>
      <c r="B44" s="46"/>
      <c r="C44" s="47"/>
      <c r="D44" s="48"/>
      <c r="E44" s="49"/>
      <c r="F44" s="67"/>
      <c r="G44" s="67"/>
      <c r="H44" s="67"/>
      <c r="I44" s="67"/>
      <c r="J44" s="67"/>
      <c r="K44" s="67"/>
      <c r="M44" s="67"/>
      <c r="N44" s="67"/>
      <c r="P44" s="68"/>
    </row>
    <row r="45" spans="1:17" s="42" customFormat="1" x14ac:dyDescent="0.25">
      <c r="A45" s="45"/>
      <c r="B45" s="46"/>
      <c r="C45" s="47"/>
      <c r="D45" s="48"/>
      <c r="E45" s="49"/>
      <c r="F45" s="67"/>
      <c r="G45" s="67"/>
      <c r="H45" s="67"/>
      <c r="I45" s="67"/>
      <c r="J45" s="67"/>
      <c r="K45" s="67"/>
      <c r="M45" s="67"/>
      <c r="N45" s="67"/>
      <c r="P45" s="68"/>
    </row>
    <row r="46" spans="1:17" s="42" customFormat="1" x14ac:dyDescent="0.25">
      <c r="A46" s="45"/>
      <c r="B46" s="46"/>
      <c r="C46" s="47"/>
      <c r="D46" s="48"/>
      <c r="E46" s="49"/>
      <c r="F46" s="67"/>
      <c r="G46" s="67"/>
      <c r="H46" s="67"/>
      <c r="I46" s="67"/>
      <c r="J46" s="67"/>
      <c r="K46" s="67"/>
      <c r="M46" s="67"/>
      <c r="N46" s="67"/>
      <c r="P46" s="68"/>
    </row>
    <row r="47" spans="1:17" s="42" customFormat="1" x14ac:dyDescent="0.25">
      <c r="A47" s="45"/>
      <c r="B47" s="46"/>
      <c r="C47" s="47"/>
      <c r="D47" s="48"/>
      <c r="E47" s="49"/>
      <c r="F47" s="67"/>
      <c r="G47" s="67"/>
      <c r="H47" s="67"/>
      <c r="I47" s="67"/>
      <c r="J47" s="67"/>
      <c r="K47" s="67"/>
      <c r="M47" s="67"/>
      <c r="N47" s="67"/>
      <c r="P47" s="68"/>
    </row>
    <row r="48" spans="1:17" s="42" customFormat="1" x14ac:dyDescent="0.25">
      <c r="A48" s="45"/>
      <c r="B48" s="46"/>
      <c r="C48" s="47"/>
      <c r="D48" s="48"/>
      <c r="E48" s="49"/>
      <c r="F48" s="67"/>
      <c r="G48" s="67"/>
      <c r="H48" s="67"/>
      <c r="I48" s="67"/>
      <c r="J48" s="67"/>
      <c r="K48" s="67"/>
      <c r="M48" s="67"/>
      <c r="N48" s="67"/>
      <c r="P48" s="68"/>
    </row>
    <row r="49" spans="1:16" s="42" customFormat="1" x14ac:dyDescent="0.25">
      <c r="A49" s="45"/>
      <c r="B49" s="46"/>
      <c r="C49" s="47"/>
      <c r="D49" s="48"/>
      <c r="E49" s="49"/>
      <c r="F49" s="67"/>
      <c r="G49" s="67"/>
      <c r="H49" s="67"/>
      <c r="I49" s="67"/>
      <c r="J49" s="67"/>
      <c r="K49" s="67"/>
      <c r="M49" s="67"/>
      <c r="N49" s="67"/>
      <c r="P49" s="68"/>
    </row>
    <row r="50" spans="1:16" s="42" customFormat="1" x14ac:dyDescent="0.25">
      <c r="A50" s="45"/>
      <c r="B50" s="46"/>
      <c r="C50" s="47"/>
      <c r="D50" s="48"/>
      <c r="E50" s="49"/>
      <c r="F50" s="67"/>
      <c r="G50" s="67"/>
      <c r="H50" s="67"/>
      <c r="I50" s="67"/>
      <c r="J50" s="67"/>
      <c r="K50" s="67"/>
      <c r="M50" s="67"/>
      <c r="N50" s="67"/>
      <c r="P50" s="68"/>
    </row>
    <row r="51" spans="1:16" s="42" customFormat="1" x14ac:dyDescent="0.25">
      <c r="A51" s="45"/>
      <c r="B51" s="46"/>
      <c r="C51" s="47"/>
      <c r="D51" s="48"/>
      <c r="E51" s="49"/>
      <c r="F51" s="67"/>
      <c r="G51" s="67"/>
      <c r="H51" s="67"/>
      <c r="I51" s="67"/>
      <c r="J51" s="67"/>
      <c r="K51" s="67"/>
      <c r="M51" s="67"/>
      <c r="N51" s="67"/>
      <c r="P51" s="68"/>
    </row>
    <row r="52" spans="1:16" s="42" customFormat="1" x14ac:dyDescent="0.25">
      <c r="A52" s="45"/>
      <c r="B52" s="46"/>
      <c r="C52" s="47"/>
      <c r="D52" s="48"/>
      <c r="E52" s="49"/>
      <c r="F52" s="67"/>
      <c r="G52" s="67"/>
      <c r="H52" s="67"/>
      <c r="I52" s="67"/>
      <c r="J52" s="67"/>
      <c r="K52" s="67"/>
      <c r="M52" s="67"/>
      <c r="N52" s="67"/>
      <c r="P52" s="68"/>
    </row>
    <row r="53" spans="1:16" s="42" customFormat="1" x14ac:dyDescent="0.25">
      <c r="A53" s="45"/>
      <c r="B53" s="46"/>
      <c r="C53" s="47"/>
      <c r="D53" s="48"/>
      <c r="E53" s="49"/>
      <c r="F53" s="67"/>
      <c r="G53" s="67"/>
      <c r="H53" s="67"/>
      <c r="I53" s="67"/>
      <c r="J53" s="67"/>
      <c r="K53" s="67"/>
      <c r="M53" s="67"/>
      <c r="N53" s="67"/>
      <c r="P53" s="68"/>
    </row>
    <row r="54" spans="1:16" s="42" customFormat="1" x14ac:dyDescent="0.25">
      <c r="A54" s="45"/>
      <c r="B54" s="46"/>
      <c r="C54" s="47"/>
      <c r="D54" s="48"/>
      <c r="E54" s="49"/>
      <c r="F54" s="67"/>
      <c r="G54" s="67"/>
      <c r="H54" s="67"/>
      <c r="I54" s="67"/>
      <c r="J54" s="67"/>
      <c r="K54" s="67"/>
      <c r="M54" s="67"/>
      <c r="N54" s="67"/>
      <c r="P54" s="68"/>
    </row>
    <row r="55" spans="1:16" s="42" customFormat="1" x14ac:dyDescent="0.25">
      <c r="A55" s="45"/>
      <c r="B55" s="46"/>
      <c r="C55" s="47"/>
      <c r="D55" s="48"/>
      <c r="E55" s="49"/>
      <c r="F55" s="67"/>
      <c r="G55" s="67"/>
      <c r="H55" s="67"/>
      <c r="I55" s="67"/>
      <c r="J55" s="67"/>
      <c r="K55" s="67"/>
      <c r="M55" s="67"/>
      <c r="N55" s="67"/>
      <c r="P55" s="68"/>
    </row>
    <row r="56" spans="1:16" s="42" customFormat="1" x14ac:dyDescent="0.25">
      <c r="A56" s="45"/>
      <c r="B56" s="46"/>
      <c r="C56" s="47"/>
      <c r="D56" s="48"/>
      <c r="E56" s="49"/>
      <c r="F56" s="67"/>
      <c r="G56" s="67"/>
      <c r="H56" s="67"/>
      <c r="I56" s="67"/>
      <c r="J56" s="67"/>
      <c r="K56" s="67"/>
      <c r="M56" s="67"/>
      <c r="N56" s="67"/>
      <c r="P56" s="68"/>
    </row>
    <row r="57" spans="1:16" s="42" customFormat="1" x14ac:dyDescent="0.25">
      <c r="A57" s="45"/>
      <c r="B57" s="46"/>
      <c r="C57" s="47"/>
      <c r="D57" s="48"/>
      <c r="E57" s="49"/>
      <c r="F57" s="67"/>
      <c r="G57" s="67"/>
      <c r="H57" s="67"/>
      <c r="I57" s="67"/>
      <c r="J57" s="67"/>
      <c r="K57" s="67"/>
      <c r="M57" s="67"/>
      <c r="N57" s="67"/>
      <c r="P57" s="68"/>
    </row>
    <row r="58" spans="1:16" s="42" customFormat="1" x14ac:dyDescent="0.25">
      <c r="A58" s="45"/>
      <c r="B58" s="46"/>
      <c r="C58" s="47"/>
      <c r="D58" s="48"/>
      <c r="E58" s="49"/>
      <c r="F58" s="67"/>
      <c r="G58" s="67"/>
      <c r="H58" s="67"/>
      <c r="I58" s="67"/>
      <c r="J58" s="67"/>
      <c r="K58" s="67"/>
      <c r="M58" s="67"/>
      <c r="N58" s="67"/>
      <c r="P58" s="68"/>
    </row>
    <row r="59" spans="1:16" s="42" customFormat="1" x14ac:dyDescent="0.25">
      <c r="A59" s="45"/>
      <c r="B59" s="46"/>
      <c r="C59" s="47"/>
      <c r="D59" s="48"/>
      <c r="E59" s="49"/>
      <c r="F59" s="67"/>
      <c r="G59" s="67"/>
      <c r="H59" s="67"/>
      <c r="I59" s="67"/>
      <c r="J59" s="67"/>
      <c r="K59" s="67"/>
      <c r="M59" s="67"/>
      <c r="N59" s="67"/>
      <c r="P59" s="68"/>
    </row>
    <row r="60" spans="1:16" s="42" customFormat="1" x14ac:dyDescent="0.25">
      <c r="A60" s="45"/>
      <c r="B60" s="46"/>
      <c r="C60" s="47"/>
      <c r="D60" s="48"/>
      <c r="E60" s="49"/>
      <c r="F60" s="67"/>
      <c r="G60" s="67"/>
      <c r="H60" s="67"/>
      <c r="I60" s="67"/>
      <c r="J60" s="67"/>
      <c r="K60" s="67"/>
      <c r="M60" s="67"/>
      <c r="N60" s="67"/>
      <c r="P60" s="68"/>
    </row>
    <row r="61" spans="1:16" s="42" customFormat="1" x14ac:dyDescent="0.25">
      <c r="A61" s="45"/>
      <c r="B61" s="46"/>
      <c r="C61" s="47"/>
      <c r="D61" s="48"/>
      <c r="E61" s="49"/>
      <c r="F61" s="67"/>
      <c r="G61" s="67"/>
      <c r="H61" s="67"/>
      <c r="I61" s="67"/>
      <c r="J61" s="67"/>
      <c r="K61" s="67"/>
      <c r="M61" s="67"/>
      <c r="N61" s="67"/>
      <c r="P61" s="68"/>
    </row>
    <row r="62" spans="1:16" s="42" customFormat="1" x14ac:dyDescent="0.25">
      <c r="A62" s="45"/>
      <c r="B62" s="46"/>
      <c r="C62" s="47"/>
      <c r="D62" s="48"/>
      <c r="E62" s="49"/>
      <c r="F62" s="67"/>
      <c r="G62" s="67"/>
      <c r="H62" s="67"/>
      <c r="I62" s="67"/>
      <c r="J62" s="67"/>
      <c r="K62" s="67"/>
      <c r="M62" s="67"/>
      <c r="N62" s="67"/>
      <c r="P62" s="68"/>
    </row>
    <row r="63" spans="1:16" s="42" customFormat="1" x14ac:dyDescent="0.25">
      <c r="A63" s="45"/>
      <c r="B63" s="46"/>
      <c r="C63" s="47"/>
      <c r="D63" s="48"/>
      <c r="E63" s="49"/>
      <c r="F63" s="67"/>
      <c r="G63" s="67"/>
      <c r="H63" s="67"/>
      <c r="I63" s="67"/>
      <c r="J63" s="67"/>
      <c r="K63" s="67"/>
      <c r="M63" s="67"/>
      <c r="N63" s="67"/>
      <c r="P63" s="68"/>
    </row>
    <row r="64" spans="1:16" s="42" customFormat="1" x14ac:dyDescent="0.25">
      <c r="A64" s="45"/>
      <c r="B64" s="46"/>
      <c r="C64" s="47"/>
      <c r="D64" s="48"/>
      <c r="E64" s="49"/>
      <c r="F64" s="67"/>
      <c r="G64" s="67"/>
      <c r="H64" s="67"/>
      <c r="I64" s="67"/>
      <c r="J64" s="67"/>
      <c r="K64" s="67"/>
      <c r="M64" s="67"/>
      <c r="N64" s="67"/>
      <c r="P64" s="68"/>
    </row>
    <row r="65" spans="1:16" s="42" customFormat="1" x14ac:dyDescent="0.25">
      <c r="A65" s="45"/>
      <c r="B65" s="46"/>
      <c r="C65" s="47"/>
      <c r="D65" s="48"/>
      <c r="E65" s="49"/>
      <c r="F65" s="67"/>
      <c r="G65" s="67"/>
      <c r="H65" s="67"/>
      <c r="I65" s="67"/>
      <c r="J65" s="67"/>
      <c r="K65" s="67"/>
      <c r="M65" s="67"/>
      <c r="N65" s="67"/>
      <c r="P65" s="68"/>
    </row>
    <row r="66" spans="1:16" s="42" customFormat="1" x14ac:dyDescent="0.25">
      <c r="A66" s="45"/>
      <c r="B66" s="46"/>
      <c r="C66" s="47"/>
      <c r="D66" s="48"/>
      <c r="E66" s="49"/>
      <c r="F66" s="67"/>
      <c r="G66" s="67"/>
      <c r="H66" s="67"/>
      <c r="I66" s="67"/>
      <c r="J66" s="67"/>
      <c r="K66" s="67"/>
      <c r="M66" s="67"/>
      <c r="N66" s="67"/>
      <c r="P66" s="68"/>
    </row>
    <row r="67" spans="1:16" s="42" customFormat="1" x14ac:dyDescent="0.25">
      <c r="A67" s="45"/>
      <c r="B67" s="46"/>
      <c r="C67" s="47"/>
      <c r="D67" s="48"/>
      <c r="E67" s="49"/>
      <c r="F67" s="67"/>
      <c r="G67" s="67"/>
      <c r="H67" s="67"/>
      <c r="I67" s="67"/>
      <c r="J67" s="67"/>
      <c r="K67" s="67"/>
      <c r="M67" s="67"/>
      <c r="N67" s="67"/>
      <c r="P67" s="68"/>
    </row>
    <row r="68" spans="1:16" s="42" customFormat="1" x14ac:dyDescent="0.25">
      <c r="A68" s="45"/>
      <c r="B68" s="46"/>
      <c r="C68" s="47"/>
      <c r="D68" s="48"/>
      <c r="E68" s="49"/>
      <c r="F68" s="67"/>
      <c r="G68" s="67"/>
      <c r="H68" s="67"/>
      <c r="I68" s="67"/>
      <c r="J68" s="67"/>
      <c r="K68" s="67"/>
      <c r="M68" s="67"/>
      <c r="N68" s="67"/>
      <c r="P68" s="68"/>
    </row>
    <row r="69" spans="1:16" s="42" customFormat="1" x14ac:dyDescent="0.25">
      <c r="A69" s="45"/>
      <c r="B69" s="46"/>
      <c r="C69" s="47"/>
      <c r="D69" s="48"/>
      <c r="E69" s="49"/>
      <c r="F69" s="67"/>
      <c r="G69" s="67"/>
      <c r="H69" s="67"/>
      <c r="I69" s="67"/>
      <c r="J69" s="67"/>
      <c r="K69" s="67"/>
      <c r="M69" s="67"/>
      <c r="N69" s="67"/>
      <c r="P69" s="68"/>
    </row>
    <row r="70" spans="1:16" s="42" customFormat="1" x14ac:dyDescent="0.25">
      <c r="A70" s="45"/>
      <c r="B70" s="46"/>
      <c r="C70" s="47"/>
      <c r="D70" s="48"/>
      <c r="E70" s="49"/>
      <c r="F70" s="67"/>
      <c r="G70" s="67"/>
      <c r="H70" s="67"/>
      <c r="I70" s="67"/>
      <c r="J70" s="67"/>
      <c r="K70" s="67"/>
      <c r="M70" s="67"/>
      <c r="N70" s="67"/>
      <c r="P70" s="68"/>
    </row>
    <row r="71" spans="1:16" s="42" customFormat="1" x14ac:dyDescent="0.25">
      <c r="A71" s="45"/>
      <c r="B71" s="46"/>
      <c r="C71" s="47"/>
      <c r="D71" s="48"/>
      <c r="E71" s="49"/>
      <c r="F71" s="67"/>
      <c r="G71" s="67"/>
      <c r="H71" s="67"/>
      <c r="I71" s="67"/>
      <c r="J71" s="67"/>
      <c r="K71" s="67"/>
      <c r="M71" s="67"/>
      <c r="N71" s="67"/>
      <c r="P71" s="68"/>
    </row>
    <row r="72" spans="1:16" s="42" customFormat="1" x14ac:dyDescent="0.25">
      <c r="A72" s="45"/>
      <c r="B72" s="46"/>
      <c r="C72" s="47"/>
      <c r="D72" s="48"/>
      <c r="E72" s="49"/>
      <c r="F72" s="67"/>
      <c r="G72" s="67"/>
      <c r="H72" s="67"/>
      <c r="I72" s="67"/>
      <c r="J72" s="67"/>
      <c r="K72" s="67"/>
      <c r="M72" s="67"/>
      <c r="N72" s="67"/>
      <c r="P72" s="68"/>
    </row>
    <row r="73" spans="1:16" s="42" customFormat="1" x14ac:dyDescent="0.25">
      <c r="A73" s="45"/>
      <c r="B73" s="46"/>
      <c r="C73" s="47"/>
      <c r="D73" s="48"/>
      <c r="E73" s="49"/>
      <c r="F73" s="67"/>
      <c r="G73" s="67"/>
      <c r="H73" s="67"/>
      <c r="I73" s="67"/>
      <c r="J73" s="67"/>
      <c r="K73" s="67"/>
      <c r="M73" s="67"/>
      <c r="N73" s="67"/>
      <c r="P73" s="68"/>
    </row>
    <row r="74" spans="1:16" s="42" customFormat="1" x14ac:dyDescent="0.25">
      <c r="A74" s="45"/>
      <c r="B74" s="46"/>
      <c r="C74" s="47"/>
      <c r="D74" s="48"/>
      <c r="E74" s="49"/>
      <c r="F74" s="67"/>
      <c r="G74" s="67"/>
      <c r="H74" s="67"/>
      <c r="I74" s="67"/>
      <c r="J74" s="67"/>
      <c r="K74" s="67"/>
      <c r="M74" s="67"/>
      <c r="N74" s="67"/>
      <c r="P74" s="68"/>
    </row>
    <row r="75" spans="1:16" s="42" customFormat="1" x14ac:dyDescent="0.25">
      <c r="A75" s="45"/>
      <c r="B75" s="46"/>
      <c r="C75" s="47"/>
      <c r="D75" s="48"/>
      <c r="E75" s="49"/>
      <c r="F75" s="67"/>
      <c r="G75" s="67"/>
      <c r="H75" s="67"/>
      <c r="I75" s="67"/>
      <c r="J75" s="67"/>
      <c r="K75" s="67"/>
      <c r="M75" s="67"/>
      <c r="N75" s="67"/>
      <c r="P75" s="68"/>
    </row>
    <row r="76" spans="1:16" s="42" customFormat="1" x14ac:dyDescent="0.25">
      <c r="A76" s="45"/>
      <c r="B76" s="46"/>
      <c r="C76" s="47"/>
      <c r="D76" s="48"/>
      <c r="E76" s="49"/>
      <c r="F76" s="67"/>
      <c r="G76" s="67"/>
      <c r="H76" s="67"/>
      <c r="I76" s="67"/>
      <c r="J76" s="67"/>
      <c r="K76" s="67"/>
      <c r="M76" s="67"/>
      <c r="N76" s="67"/>
      <c r="P76" s="68"/>
    </row>
    <row r="77" spans="1:16" s="42" customFormat="1" x14ac:dyDescent="0.25">
      <c r="A77" s="45"/>
      <c r="B77" s="46"/>
      <c r="C77" s="47"/>
      <c r="D77" s="48"/>
      <c r="E77" s="49"/>
      <c r="F77" s="67"/>
      <c r="G77" s="67"/>
      <c r="H77" s="67"/>
      <c r="I77" s="67"/>
      <c r="J77" s="67"/>
      <c r="K77" s="67"/>
      <c r="M77" s="67"/>
      <c r="N77" s="67"/>
      <c r="P77" s="68"/>
    </row>
    <row r="78" spans="1:16" s="42" customFormat="1" x14ac:dyDescent="0.25">
      <c r="A78" s="45"/>
      <c r="B78" s="46"/>
      <c r="C78" s="47"/>
      <c r="D78" s="48"/>
      <c r="E78" s="49"/>
      <c r="F78" s="67"/>
      <c r="G78" s="67"/>
      <c r="H78" s="67"/>
      <c r="I78" s="67"/>
      <c r="J78" s="67"/>
      <c r="K78" s="67"/>
      <c r="M78" s="67"/>
      <c r="N78" s="67"/>
      <c r="P78" s="68"/>
    </row>
    <row r="79" spans="1:16" s="42" customFormat="1" x14ac:dyDescent="0.25">
      <c r="A79" s="45"/>
      <c r="B79" s="46"/>
      <c r="C79" s="47"/>
      <c r="D79" s="48"/>
      <c r="E79" s="49"/>
      <c r="F79" s="67"/>
      <c r="G79" s="67"/>
      <c r="H79" s="67"/>
      <c r="I79" s="67"/>
      <c r="J79" s="67"/>
      <c r="K79" s="67"/>
      <c r="M79" s="67"/>
      <c r="N79" s="67"/>
      <c r="P79" s="68"/>
    </row>
    <row r="80" spans="1:16" s="42" customFormat="1" x14ac:dyDescent="0.25">
      <c r="A80" s="45"/>
      <c r="B80" s="46"/>
      <c r="C80" s="47"/>
      <c r="D80" s="48"/>
      <c r="E80" s="49"/>
      <c r="F80" s="67"/>
      <c r="G80" s="67"/>
      <c r="H80" s="67"/>
      <c r="I80" s="67"/>
      <c r="J80" s="67"/>
      <c r="K80" s="67"/>
      <c r="M80" s="67"/>
      <c r="N80" s="67"/>
      <c r="P80" s="68"/>
    </row>
    <row r="81" spans="1:16" s="42" customFormat="1" x14ac:dyDescent="0.25">
      <c r="A81" s="45"/>
      <c r="B81" s="46"/>
      <c r="C81" s="47"/>
      <c r="D81" s="48"/>
      <c r="E81" s="49"/>
      <c r="F81" s="67"/>
      <c r="G81" s="67"/>
      <c r="H81" s="67"/>
      <c r="I81" s="67"/>
      <c r="J81" s="67"/>
      <c r="K81" s="67"/>
      <c r="M81" s="67"/>
      <c r="N81" s="67"/>
      <c r="P81" s="68"/>
    </row>
    <row r="82" spans="1:16" s="42" customFormat="1" x14ac:dyDescent="0.25">
      <c r="A82" s="45"/>
      <c r="B82" s="46"/>
      <c r="C82" s="47"/>
      <c r="D82" s="48"/>
      <c r="E82" s="49"/>
      <c r="F82" s="67"/>
      <c r="G82" s="67"/>
      <c r="H82" s="67"/>
      <c r="I82" s="67"/>
      <c r="J82" s="67"/>
      <c r="K82" s="67"/>
      <c r="M82" s="67"/>
      <c r="N82" s="67"/>
      <c r="P82" s="68"/>
    </row>
    <row r="83" spans="1:16" s="42" customFormat="1" x14ac:dyDescent="0.25">
      <c r="A83" s="45"/>
      <c r="B83" s="46"/>
      <c r="C83" s="47"/>
      <c r="D83" s="48"/>
      <c r="E83" s="49"/>
      <c r="F83" s="67"/>
      <c r="G83" s="67"/>
      <c r="H83" s="67"/>
      <c r="I83" s="67"/>
      <c r="J83" s="67"/>
      <c r="K83" s="67"/>
      <c r="M83" s="67"/>
      <c r="N83" s="67"/>
      <c r="P83" s="68"/>
    </row>
    <row r="84" spans="1:16" s="42" customFormat="1" x14ac:dyDescent="0.25">
      <c r="A84" s="45"/>
      <c r="B84" s="46"/>
      <c r="C84" s="47"/>
      <c r="D84" s="48"/>
      <c r="E84" s="49"/>
      <c r="F84" s="67"/>
      <c r="G84" s="67"/>
      <c r="H84" s="67"/>
      <c r="I84" s="67"/>
      <c r="J84" s="67"/>
      <c r="K84" s="67"/>
      <c r="M84" s="67"/>
      <c r="N84" s="67"/>
      <c r="P84" s="68"/>
    </row>
    <row r="85" spans="1:16" s="42" customFormat="1" x14ac:dyDescent="0.25">
      <c r="A85" s="45"/>
      <c r="B85" s="46"/>
      <c r="C85" s="47"/>
      <c r="D85" s="48"/>
      <c r="E85" s="49"/>
      <c r="F85" s="67"/>
      <c r="G85" s="67"/>
      <c r="H85" s="67"/>
      <c r="I85" s="67"/>
      <c r="J85" s="67"/>
      <c r="K85" s="67"/>
      <c r="M85" s="67"/>
      <c r="N85" s="67"/>
      <c r="P85" s="68"/>
    </row>
    <row r="86" spans="1:16" s="42" customFormat="1" x14ac:dyDescent="0.25">
      <c r="A86" s="45"/>
      <c r="B86" s="46"/>
      <c r="C86" s="47"/>
      <c r="D86" s="48"/>
      <c r="E86" s="49"/>
      <c r="F86" s="67"/>
      <c r="G86" s="67"/>
      <c r="H86" s="67"/>
      <c r="I86" s="67"/>
      <c r="J86" s="67"/>
      <c r="K86" s="67"/>
      <c r="M86" s="67"/>
      <c r="N86" s="67"/>
      <c r="P86" s="68"/>
    </row>
    <row r="87" spans="1:16" s="42" customFormat="1" x14ac:dyDescent="0.25">
      <c r="A87" s="45"/>
      <c r="B87" s="46"/>
      <c r="C87" s="47"/>
      <c r="D87" s="48"/>
      <c r="E87" s="49"/>
      <c r="F87" s="67"/>
      <c r="G87" s="67"/>
      <c r="H87" s="67"/>
      <c r="I87" s="67"/>
      <c r="J87" s="67"/>
      <c r="K87" s="67"/>
      <c r="M87" s="67"/>
      <c r="N87" s="67"/>
      <c r="P87" s="68"/>
    </row>
    <row r="88" spans="1:16" s="42" customFormat="1" x14ac:dyDescent="0.25">
      <c r="A88" s="45"/>
      <c r="B88" s="46"/>
      <c r="C88" s="47"/>
      <c r="D88" s="48"/>
      <c r="E88" s="49"/>
      <c r="F88" s="67"/>
      <c r="G88" s="67"/>
      <c r="H88" s="67"/>
      <c r="I88" s="67"/>
      <c r="J88" s="67"/>
      <c r="K88" s="67"/>
      <c r="M88" s="67"/>
      <c r="N88" s="67"/>
      <c r="P88" s="68"/>
    </row>
    <row r="89" spans="1:16" s="42" customFormat="1" x14ac:dyDescent="0.25">
      <c r="A89" s="45"/>
      <c r="B89" s="46"/>
      <c r="C89" s="47"/>
      <c r="D89" s="48"/>
      <c r="E89" s="49"/>
      <c r="F89" s="67"/>
      <c r="G89" s="67"/>
      <c r="H89" s="67"/>
      <c r="I89" s="67"/>
      <c r="J89" s="67"/>
      <c r="K89" s="67"/>
      <c r="M89" s="67"/>
      <c r="N89" s="67"/>
      <c r="P89" s="68"/>
    </row>
    <row r="90" spans="1:16" s="42" customFormat="1" x14ac:dyDescent="0.25">
      <c r="A90" s="45"/>
      <c r="B90" s="46"/>
      <c r="C90" s="47"/>
      <c r="D90" s="48"/>
      <c r="E90" s="49"/>
      <c r="F90" s="67"/>
      <c r="G90" s="67"/>
      <c r="H90" s="67"/>
      <c r="I90" s="67"/>
      <c r="J90" s="67"/>
      <c r="K90" s="67"/>
      <c r="M90" s="67"/>
      <c r="N90" s="67"/>
      <c r="P90" s="68"/>
    </row>
    <row r="91" spans="1:16" s="42" customFormat="1" x14ac:dyDescent="0.25">
      <c r="A91" s="45"/>
      <c r="B91" s="46"/>
      <c r="C91" s="47"/>
      <c r="D91" s="48"/>
      <c r="E91" s="49"/>
      <c r="F91" s="67"/>
      <c r="G91" s="67"/>
      <c r="H91" s="67"/>
      <c r="I91" s="67"/>
      <c r="J91" s="67"/>
      <c r="K91" s="67"/>
      <c r="M91" s="67"/>
      <c r="N91" s="67"/>
      <c r="P91" s="68"/>
    </row>
    <row r="92" spans="1:16" s="42" customFormat="1" x14ac:dyDescent="0.25">
      <c r="A92" s="45"/>
      <c r="B92" s="46"/>
      <c r="C92" s="47"/>
      <c r="D92" s="48"/>
      <c r="E92" s="49"/>
      <c r="F92" s="67"/>
      <c r="G92" s="67"/>
      <c r="H92" s="67"/>
      <c r="I92" s="67"/>
      <c r="J92" s="67"/>
      <c r="K92" s="67"/>
      <c r="M92" s="67"/>
      <c r="N92" s="67"/>
      <c r="P92" s="68"/>
    </row>
    <row r="93" spans="1:16" s="42" customFormat="1" x14ac:dyDescent="0.25">
      <c r="A93" s="45"/>
      <c r="B93" s="46"/>
      <c r="C93" s="47"/>
      <c r="D93" s="48"/>
      <c r="E93" s="49"/>
      <c r="F93" s="67"/>
      <c r="G93" s="67"/>
      <c r="H93" s="67"/>
      <c r="I93" s="67"/>
      <c r="J93" s="67"/>
      <c r="K93" s="67"/>
      <c r="M93" s="67"/>
      <c r="N93" s="67"/>
      <c r="P93" s="68"/>
    </row>
    <row r="94" spans="1:16" s="42" customFormat="1" x14ac:dyDescent="0.25">
      <c r="A94" s="45"/>
      <c r="B94" s="46"/>
      <c r="C94" s="47"/>
      <c r="D94" s="48"/>
      <c r="E94" s="49"/>
      <c r="F94" s="67"/>
      <c r="G94" s="67"/>
      <c r="H94" s="67"/>
      <c r="I94" s="67"/>
      <c r="J94" s="67"/>
      <c r="K94" s="67"/>
      <c r="M94" s="67"/>
      <c r="N94" s="67"/>
      <c r="P94" s="68"/>
    </row>
    <row r="95" spans="1:16" s="42" customFormat="1" x14ac:dyDescent="0.25">
      <c r="A95" s="45"/>
      <c r="B95" s="46"/>
      <c r="C95" s="47"/>
      <c r="D95" s="48"/>
      <c r="E95" s="49"/>
      <c r="F95" s="67"/>
      <c r="G95" s="67"/>
      <c r="H95" s="67"/>
      <c r="I95" s="67"/>
      <c r="J95" s="67"/>
      <c r="K95" s="67"/>
      <c r="M95" s="67"/>
      <c r="N95" s="67"/>
      <c r="P95" s="68"/>
    </row>
    <row r="96" spans="1:16" s="42" customFormat="1" x14ac:dyDescent="0.25">
      <c r="A96" s="45"/>
      <c r="B96" s="46"/>
      <c r="C96" s="47"/>
      <c r="D96" s="48"/>
      <c r="E96" s="49"/>
      <c r="F96" s="67"/>
      <c r="G96" s="67"/>
      <c r="H96" s="67"/>
      <c r="I96" s="67"/>
      <c r="J96" s="67"/>
      <c r="K96" s="67"/>
      <c r="M96" s="67"/>
      <c r="N96" s="67"/>
      <c r="P96" s="68"/>
    </row>
    <row r="97" spans="1:16" s="42" customFormat="1" x14ac:dyDescent="0.25">
      <c r="A97" s="45"/>
      <c r="B97" s="46"/>
      <c r="C97" s="47"/>
      <c r="D97" s="48"/>
      <c r="E97" s="49"/>
      <c r="F97" s="67"/>
      <c r="G97" s="67"/>
      <c r="H97" s="67"/>
      <c r="I97" s="67"/>
      <c r="J97" s="67"/>
      <c r="K97" s="67"/>
      <c r="M97" s="67"/>
      <c r="N97" s="67"/>
      <c r="P97" s="68"/>
    </row>
    <row r="98" spans="1:16" s="42" customFormat="1" x14ac:dyDescent="0.25">
      <c r="A98" s="45"/>
      <c r="B98" s="46"/>
      <c r="C98" s="47"/>
      <c r="D98" s="48"/>
      <c r="E98" s="49"/>
      <c r="F98" s="67"/>
      <c r="G98" s="67"/>
      <c r="H98" s="67"/>
      <c r="I98" s="67"/>
      <c r="J98" s="67"/>
      <c r="K98" s="67"/>
      <c r="M98" s="67"/>
      <c r="N98" s="67"/>
      <c r="P98" s="68"/>
    </row>
    <row r="99" spans="1:16" s="42" customFormat="1" x14ac:dyDescent="0.25">
      <c r="A99" s="45"/>
      <c r="B99" s="46"/>
      <c r="C99" s="47"/>
      <c r="D99" s="48"/>
      <c r="E99" s="49"/>
      <c r="F99" s="67"/>
      <c r="G99" s="67"/>
      <c r="H99" s="67"/>
      <c r="I99" s="67"/>
      <c r="J99" s="67"/>
      <c r="K99" s="67"/>
      <c r="M99" s="67"/>
      <c r="N99" s="67"/>
      <c r="P99" s="68"/>
    </row>
    <row r="100" spans="1:16" s="42" customFormat="1" x14ac:dyDescent="0.25">
      <c r="A100" s="45"/>
      <c r="B100" s="46"/>
      <c r="C100" s="47"/>
      <c r="D100" s="48"/>
      <c r="E100" s="49"/>
      <c r="F100" s="67"/>
      <c r="G100" s="67"/>
      <c r="H100" s="67"/>
      <c r="I100" s="67"/>
      <c r="J100" s="67"/>
      <c r="K100" s="67"/>
      <c r="M100" s="67"/>
      <c r="N100" s="67"/>
      <c r="P100" s="68"/>
    </row>
    <row r="101" spans="1:16" s="42" customFormat="1" x14ac:dyDescent="0.25">
      <c r="A101" s="45"/>
      <c r="B101" s="46"/>
      <c r="C101" s="47"/>
      <c r="D101" s="48"/>
      <c r="E101" s="49"/>
      <c r="F101" s="67"/>
      <c r="G101" s="67"/>
      <c r="H101" s="67"/>
      <c r="I101" s="67"/>
      <c r="J101" s="67"/>
      <c r="K101" s="67"/>
      <c r="M101" s="67"/>
      <c r="N101" s="67"/>
      <c r="P101" s="68"/>
    </row>
    <row r="102" spans="1:16" s="42" customFormat="1" x14ac:dyDescent="0.25">
      <c r="A102" s="45"/>
      <c r="B102" s="46"/>
      <c r="C102" s="47"/>
      <c r="D102" s="48"/>
      <c r="E102" s="49"/>
      <c r="F102" s="67"/>
      <c r="G102" s="67"/>
      <c r="H102" s="67"/>
      <c r="I102" s="67"/>
      <c r="J102" s="67"/>
      <c r="K102" s="67"/>
      <c r="M102" s="67"/>
      <c r="N102" s="67"/>
      <c r="P102" s="68"/>
    </row>
    <row r="103" spans="1:16" s="42" customFormat="1" x14ac:dyDescent="0.25">
      <c r="A103" s="45"/>
      <c r="B103" s="46"/>
      <c r="C103" s="47"/>
      <c r="D103" s="48"/>
      <c r="E103" s="49"/>
      <c r="F103" s="67"/>
      <c r="G103" s="67"/>
      <c r="H103" s="67"/>
      <c r="I103" s="67"/>
      <c r="J103" s="67"/>
      <c r="K103" s="67"/>
      <c r="M103" s="67"/>
      <c r="N103" s="67"/>
      <c r="P103" s="68"/>
    </row>
    <row r="104" spans="1:16" s="42" customFormat="1" x14ac:dyDescent="0.25">
      <c r="A104" s="45"/>
      <c r="B104" s="46"/>
      <c r="C104" s="47"/>
      <c r="D104" s="48"/>
      <c r="E104" s="49"/>
      <c r="F104" s="67"/>
      <c r="G104" s="67"/>
      <c r="H104" s="67"/>
      <c r="I104" s="67"/>
      <c r="J104" s="67"/>
      <c r="K104" s="67"/>
      <c r="M104" s="67"/>
      <c r="N104" s="67"/>
      <c r="P104" s="68"/>
    </row>
    <row r="105" spans="1:16" s="42" customFormat="1" x14ac:dyDescent="0.25">
      <c r="A105" s="45"/>
      <c r="B105" s="46"/>
      <c r="C105" s="47"/>
      <c r="D105" s="48"/>
      <c r="E105" s="49"/>
      <c r="F105" s="67"/>
      <c r="G105" s="67"/>
      <c r="H105" s="67"/>
      <c r="I105" s="67"/>
      <c r="J105" s="67"/>
      <c r="K105" s="67"/>
      <c r="M105" s="67"/>
      <c r="N105" s="67"/>
      <c r="P105" s="68"/>
    </row>
    <row r="106" spans="1:16" s="42" customFormat="1" x14ac:dyDescent="0.25">
      <c r="A106" s="45"/>
      <c r="B106" s="46"/>
      <c r="C106" s="47"/>
      <c r="D106" s="48"/>
      <c r="E106" s="49"/>
      <c r="F106" s="67"/>
      <c r="G106" s="67"/>
      <c r="H106" s="67"/>
      <c r="I106" s="67"/>
      <c r="J106" s="67"/>
      <c r="K106" s="67"/>
      <c r="M106" s="67"/>
      <c r="N106" s="67"/>
      <c r="P106" s="68"/>
    </row>
    <row r="107" spans="1:16" s="42" customFormat="1" x14ac:dyDescent="0.25">
      <c r="A107" s="45"/>
      <c r="B107" s="46"/>
      <c r="C107" s="47"/>
      <c r="D107" s="48"/>
      <c r="E107" s="49"/>
      <c r="F107" s="67"/>
      <c r="G107" s="67"/>
      <c r="H107" s="67"/>
      <c r="I107" s="67"/>
      <c r="J107" s="67"/>
      <c r="K107" s="67"/>
      <c r="M107" s="67"/>
      <c r="N107" s="67"/>
      <c r="P107" s="68"/>
    </row>
  </sheetData>
  <sheetProtection algorithmName="SHA-512" hashValue="sEjwFIZNvwP4FG3UczsYMT/dCcWx83F2h4dl3wQXQt3bAj2Pb7Ta4WlALKoNNBiHrjfYUn2K7ZRvxlrpeQO+hQ==" saltValue="ar/hSHGV8vdVxszpOaevCA==" spinCount="100000" sheet="1" objects="1" scenarios="1" formatCells="0" formatColumns="0" formatRows="0"/>
  <mergeCells count="5">
    <mergeCell ref="F18:M18"/>
    <mergeCell ref="F12:M12"/>
    <mergeCell ref="F6:M6"/>
    <mergeCell ref="F3:M3"/>
    <mergeCell ref="F1:M1"/>
  </mergeCells>
  <conditionalFormatting sqref="D3">
    <cfRule type="dataBar" priority="134">
      <dataBar>
        <cfvo type="num" val="0.1"/>
        <cfvo type="num" val="1"/>
        <color theme="9" tint="0.39997558519241921"/>
      </dataBar>
      <extLst>
        <ext xmlns:x14="http://schemas.microsoft.com/office/spreadsheetml/2009/9/main" uri="{B025F937-C7B1-47D3-B67F-A62EFF666E3E}">
          <x14:id>{857CB216-B59B-4CEE-B18E-C3B90E358601}</x14:id>
        </ext>
      </extLst>
    </cfRule>
  </conditionalFormatting>
  <conditionalFormatting sqref="D7">
    <cfRule type="dataBar" priority="10">
      <dataBar>
        <cfvo type="num" val="0.1"/>
        <cfvo type="num" val="1"/>
        <color theme="9" tint="0.39997558519241921"/>
      </dataBar>
      <extLst>
        <ext xmlns:x14="http://schemas.microsoft.com/office/spreadsheetml/2009/9/main" uri="{B025F937-C7B1-47D3-B67F-A62EFF666E3E}">
          <x14:id>{B1DC29FD-CD57-439B-9C89-3A215F8BEB5A}</x14:id>
        </ext>
      </extLst>
    </cfRule>
  </conditionalFormatting>
  <conditionalFormatting sqref="D8:D10">
    <cfRule type="expression" dxfId="36" priority="7">
      <formula>AND(A8&lt;&gt;1,ISNUMBER(B8),OR(ISNUMBER(C8),C8="PG"))</formula>
    </cfRule>
  </conditionalFormatting>
  <conditionalFormatting sqref="D13">
    <cfRule type="dataBar" priority="9">
      <dataBar>
        <cfvo type="num" val="0.1"/>
        <cfvo type="num" val="1"/>
        <color theme="9" tint="0.39997558519241921"/>
      </dataBar>
      <extLst>
        <ext xmlns:x14="http://schemas.microsoft.com/office/spreadsheetml/2009/9/main" uri="{B025F937-C7B1-47D3-B67F-A62EFF666E3E}">
          <x14:id>{4186D7B9-2982-433D-BE23-E442B3E1265F}</x14:id>
        </ext>
      </extLst>
    </cfRule>
  </conditionalFormatting>
  <conditionalFormatting sqref="D14:D16">
    <cfRule type="expression" dxfId="35" priority="5">
      <formula>AND(A14&lt;&gt;1,ISNUMBER(B14),OR(ISNUMBER(C14),C14="PG"))</formula>
    </cfRule>
  </conditionalFormatting>
  <conditionalFormatting sqref="D19">
    <cfRule type="dataBar" priority="8">
      <dataBar>
        <cfvo type="num" val="0.1"/>
        <cfvo type="num" val="1"/>
        <color theme="9" tint="0.39997558519241921"/>
      </dataBar>
      <extLst>
        <ext xmlns:x14="http://schemas.microsoft.com/office/spreadsheetml/2009/9/main" uri="{B025F937-C7B1-47D3-B67F-A62EFF666E3E}">
          <x14:id>{FF04F74D-D1A3-4A11-B512-56293A03C9B2}</x14:id>
        </ext>
      </extLst>
    </cfRule>
  </conditionalFormatting>
  <conditionalFormatting sqref="D20:D22">
    <cfRule type="expression" dxfId="34" priority="3">
      <formula>AND(A20&lt;&gt;1,ISNUMBER(B20),OR(ISNUMBER(C20),C20="PG"))</formula>
    </cfRule>
  </conditionalFormatting>
  <conditionalFormatting sqref="N2">
    <cfRule type="expression" dxfId="33" priority="1">
      <formula>(N3&gt;0)</formula>
    </cfRule>
  </conditionalFormatting>
  <dataValidations count="2">
    <dataValidation type="list" allowBlank="1" showInputMessage="1" showErrorMessage="1" error="Opção inválida!" sqref="J8:L10 J14:L16 F14:H16 F8:H10 J20:L22 F20:H22" xr:uid="{5FAE357B-036B-44E7-8C47-04BC6F7D356B}">
      <formula1>"0,1,2,3,4"</formula1>
    </dataValidation>
    <dataValidation type="list" allowBlank="1" showErrorMessage="1" error="Opção inválida! Ou 0 ou 1." sqref="M14:N16 I8:I10 M8:N10 I14:I16 I20:I22 M20:N22" xr:uid="{0F4D0342-8341-45D1-B35B-8AD4BA8D04DE}">
      <formula1>"0,1"</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857CB216-B59B-4CEE-B18E-C3B90E358601}">
            <x14:dataBar minLength="0" maxLength="100" gradient="0">
              <x14:cfvo type="num">
                <xm:f>0.1</xm:f>
              </x14:cfvo>
              <x14:cfvo type="num">
                <xm:f>1</xm:f>
              </x14:cfvo>
              <x14:negativeFillColor rgb="FFFF0000"/>
              <x14:axisColor rgb="FF000000"/>
            </x14:dataBar>
          </x14:cfRule>
          <xm:sqref>D3</xm:sqref>
        </x14:conditionalFormatting>
        <x14:conditionalFormatting xmlns:xm="http://schemas.microsoft.com/office/excel/2006/main">
          <x14:cfRule type="dataBar" id="{B1DC29FD-CD57-439B-9C89-3A215F8BEB5A}">
            <x14:dataBar minLength="0" maxLength="100" gradient="0">
              <x14:cfvo type="num">
                <xm:f>0.1</xm:f>
              </x14:cfvo>
              <x14:cfvo type="num">
                <xm:f>1</xm:f>
              </x14:cfvo>
              <x14:negativeFillColor rgb="FFFF0000"/>
              <x14:axisColor rgb="FF000000"/>
            </x14:dataBar>
          </x14:cfRule>
          <xm:sqref>D7</xm:sqref>
        </x14:conditionalFormatting>
        <x14:conditionalFormatting xmlns:xm="http://schemas.microsoft.com/office/excel/2006/main">
          <x14:cfRule type="dataBar" id="{4186D7B9-2982-433D-BE23-E442B3E1265F}">
            <x14:dataBar minLength="0" maxLength="100" gradient="0">
              <x14:cfvo type="num">
                <xm:f>0.1</xm:f>
              </x14:cfvo>
              <x14:cfvo type="num">
                <xm:f>1</xm:f>
              </x14:cfvo>
              <x14:negativeFillColor rgb="FFFF0000"/>
              <x14:axisColor rgb="FF000000"/>
            </x14:dataBar>
          </x14:cfRule>
          <xm:sqref>D13</xm:sqref>
        </x14:conditionalFormatting>
        <x14:conditionalFormatting xmlns:xm="http://schemas.microsoft.com/office/excel/2006/main">
          <x14:cfRule type="dataBar" id="{FF04F74D-D1A3-4A11-B512-56293A03C9B2}">
            <x14:dataBar minLength="0" maxLength="100" gradient="0">
              <x14:cfvo type="num">
                <xm:f>0.1</xm:f>
              </x14:cfvo>
              <x14:cfvo type="num">
                <xm:f>1</xm:f>
              </x14:cfvo>
              <x14:negativeFillColor rgb="FFFF0000"/>
              <x14:axisColor rgb="FF000000"/>
            </x14:dataBar>
          </x14:cfRule>
          <xm:sqref>D19</xm:sqref>
        </x14:conditionalFormatting>
      </x14:conditionalFormatting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Planilha7"/>
  <dimension ref="A1:Z111"/>
  <sheetViews>
    <sheetView zoomScale="115" zoomScaleNormal="115" workbookViewId="0">
      <selection activeCell="C2" sqref="C2"/>
    </sheetView>
  </sheetViews>
  <sheetFormatPr defaultRowHeight="26.25" x14ac:dyDescent="0.25"/>
  <cols>
    <col min="1" max="1" width="3.5703125" style="10" customWidth="1"/>
    <col min="2" max="2" width="2.7109375" style="1" customWidth="1"/>
    <col min="3" max="3" width="2.5703125" style="3" customWidth="1"/>
    <col min="4" max="4" width="30.140625" style="2" customWidth="1"/>
    <col min="5" max="5" width="56.5703125" style="49" customWidth="1"/>
    <col min="6" max="6" width="3" style="67" bestFit="1" customWidth="1"/>
    <col min="7" max="8" width="3.5703125" style="67" bestFit="1" customWidth="1"/>
    <col min="9" max="9" width="2.7109375" style="67" customWidth="1"/>
    <col min="10" max="10" width="3.7109375" style="67" bestFit="1" customWidth="1"/>
    <col min="11" max="11" width="3.140625" style="67" bestFit="1" customWidth="1"/>
    <col min="12" max="12" width="3.5703125" style="42" bestFit="1" customWidth="1"/>
    <col min="13" max="14" width="4.140625" style="67" customWidth="1"/>
    <col min="15" max="15" width="47.85546875" style="42" customWidth="1"/>
    <col min="16" max="16" width="5.28515625" style="68" customWidth="1"/>
    <col min="17" max="17" width="30.140625" style="42" customWidth="1"/>
    <col min="18" max="26" width="9.28515625" style="42"/>
  </cols>
  <sheetData>
    <row r="1" spans="1:17" ht="17.100000000000001" customHeight="1" x14ac:dyDescent="0.25">
      <c r="B1" s="171"/>
      <c r="C1" s="174"/>
      <c r="D1" s="173" t="str">
        <f>Capa!A1</f>
        <v>MEGplan MEGIA 2026</v>
      </c>
      <c r="E1" s="173"/>
      <c r="F1" s="364" t="s">
        <v>68</v>
      </c>
      <c r="G1" s="365"/>
      <c r="H1" s="365"/>
      <c r="I1" s="365"/>
      <c r="J1" s="365"/>
      <c r="K1" s="365"/>
      <c r="L1" s="365"/>
      <c r="M1" s="366"/>
      <c r="N1" s="323"/>
      <c r="O1" s="50"/>
      <c r="P1" s="79"/>
      <c r="Q1" s="50"/>
    </row>
    <row r="2" spans="1:17" ht="27.75" x14ac:dyDescent="0.25">
      <c r="B2" s="12" t="s">
        <v>25</v>
      </c>
      <c r="C2" s="12" t="s">
        <v>26</v>
      </c>
      <c r="D2" s="97"/>
      <c r="E2" s="95"/>
      <c r="F2" s="120" t="s">
        <v>35</v>
      </c>
      <c r="G2" s="70" t="s">
        <v>38</v>
      </c>
      <c r="H2" s="70" t="s">
        <v>37</v>
      </c>
      <c r="I2" s="334" t="s">
        <v>245</v>
      </c>
      <c r="J2" s="70" t="s">
        <v>36</v>
      </c>
      <c r="K2" s="70" t="s">
        <v>40</v>
      </c>
      <c r="L2" s="335" t="s">
        <v>39</v>
      </c>
      <c r="M2" s="316" t="s">
        <v>246</v>
      </c>
      <c r="N2" s="340" t="s">
        <v>243</v>
      </c>
      <c r="O2" s="51" t="s">
        <v>41</v>
      </c>
      <c r="P2" s="89" t="s">
        <v>42</v>
      </c>
      <c r="Q2" s="51" t="s">
        <v>244</v>
      </c>
    </row>
    <row r="3" spans="1:17" ht="22.5" x14ac:dyDescent="0.25">
      <c r="B3" s="93"/>
      <c r="C3" s="94"/>
      <c r="D3" s="111">
        <f>IF(SUM(A4:A20)&lt;=0,0,COUNTIFS(A4:A20,"=1",M4:M20,"&lt;&gt;")/SUM(A4:A20))</f>
        <v>0</v>
      </c>
      <c r="E3" s="329" t="s">
        <v>307</v>
      </c>
      <c r="F3" s="361">
        <f>MIN(IF(OR(Capa!$B$6=0,Capa!$B$6=1),AVERAGE(F6,F14),(F6*'Quadro Geral'!D23+F14*'Quadro Geral'!D24)/'Quadro Geral'!D22)+N3,1)</f>
        <v>0</v>
      </c>
      <c r="G3" s="362"/>
      <c r="H3" s="362"/>
      <c r="I3" s="362"/>
      <c r="J3" s="362"/>
      <c r="K3" s="362"/>
      <c r="L3" s="362"/>
      <c r="M3" s="363"/>
      <c r="N3" s="341">
        <f>IF(OR(AND(Capa!$B$6=2,I4&gt;0),AND(Capa!$B$6=3,I4&gt;1)),0.05,0)+IF(AND(Capa!$B$6=3,I4=1),0.02,0)+IF(OR(AND(Capa!$B$6=2,M4&gt;0),AND(Capa!$B$6=3,M4&gt;1)),0.05,0)+IF(AND(Capa!$B$6=3,M4=1),0.02,0)</f>
        <v>0</v>
      </c>
      <c r="O3" s="95"/>
      <c r="P3" s="96"/>
      <c r="Q3" s="95"/>
    </row>
    <row r="4" spans="1:17" ht="20.65" customHeight="1" x14ac:dyDescent="0.25">
      <c r="A4" s="11"/>
      <c r="B4" s="16" t="str">
        <f>IF(ISBLANK(C4),"",IF(ISERR(SEARCH(C4&amp;"\","&lt;B&gt;\&lt;1&gt;\&lt;2&gt;\&lt;3&gt;\")),IF(AND(NOT(ISBLANK(#REF!)),#REF!&lt;=3),#REF!,""),
IF(SEARCH(C4&amp;"\","&lt;B&gt;\&lt;1&gt;\&lt;2&gt;\&lt;3&gt;\")=1,0,IF(SEARCH(C4&amp;"\","&lt;B&gt;\&lt;1&gt;\&lt;2&gt;\&lt;3&gt;\")=5,1,IF(SEARCH(C4&amp;"\","&lt;B&gt;\&lt;1&gt;\&lt;2&gt;\&lt;3&gt;\")=9,2,IF(SEARCH(C4&amp;"\","&lt;B&gt;\&lt;1&gt;\&lt;2&gt;\&lt;3&gt;\")=13,3,""))))))</f>
        <v/>
      </c>
      <c r="C4" s="20"/>
      <c r="D4" s="19" t="s">
        <v>16</v>
      </c>
      <c r="E4" s="25"/>
      <c r="F4" s="116">
        <f t="shared" ref="F4:K4" si="0">AVERAGE(F7,F15)</f>
        <v>0</v>
      </c>
      <c r="G4" s="114">
        <f t="shared" si="0"/>
        <v>0</v>
      </c>
      <c r="H4" s="114">
        <f t="shared" si="0"/>
        <v>0</v>
      </c>
      <c r="I4" s="315">
        <f>I7+I15</f>
        <v>0</v>
      </c>
      <c r="J4" s="114">
        <f t="shared" si="0"/>
        <v>0</v>
      </c>
      <c r="K4" s="114">
        <f t="shared" si="0"/>
        <v>0</v>
      </c>
      <c r="L4" s="114">
        <f t="shared" ref="L4" si="1">AVERAGE(L7,L15)</f>
        <v>0</v>
      </c>
      <c r="M4" s="315">
        <f>M7+M15</f>
        <v>0</v>
      </c>
      <c r="N4" s="315"/>
      <c r="O4" s="52"/>
      <c r="P4" s="53"/>
      <c r="Q4" s="52"/>
    </row>
    <row r="5" spans="1:17" ht="8.1" customHeight="1" x14ac:dyDescent="0.25">
      <c r="A5" s="11"/>
      <c r="B5" s="130" t="str">
        <f>IF(ISBLANK(C5),"",IF(ISERR(SEARCH(C5&amp;"\","&lt;B&gt;\&lt;1&gt;\&lt;2&gt;\&lt;3&gt;\")),IF(AND(NOT(ISBLANK(#REF!)),#REF!&lt;=3),#REF!,""),
IF(SEARCH(C5&amp;"\","&lt;B&gt;\&lt;1&gt;\&lt;2&gt;\&lt;3&gt;\")=1,0,IF(SEARCH(C5&amp;"\","&lt;B&gt;\&lt;1&gt;\&lt;2&gt;\&lt;3&gt;\")=5,1,IF(SEARCH(C5&amp;"\","&lt;B&gt;\&lt;1&gt;\&lt;2&gt;\&lt;3&gt;\")=9,2,IF(SEARCH(C5&amp;"\","&lt;B&gt;\&lt;1&gt;\&lt;2&gt;\&lt;3&gt;\")=13,3,""))))))</f>
        <v/>
      </c>
      <c r="C5" s="138"/>
      <c r="D5" s="156"/>
      <c r="E5" s="133"/>
      <c r="F5" s="153"/>
      <c r="G5" s="153"/>
      <c r="H5" s="153"/>
      <c r="I5" s="153"/>
      <c r="J5" s="153"/>
      <c r="K5" s="153"/>
      <c r="L5" s="142"/>
      <c r="M5" s="153"/>
      <c r="N5" s="343"/>
      <c r="O5" s="142"/>
      <c r="P5" s="143"/>
      <c r="Q5" s="136"/>
    </row>
    <row r="6" spans="1:17" x14ac:dyDescent="0.25">
      <c r="A6" s="11"/>
      <c r="B6" s="126" t="str">
        <f t="shared" ref="B6:B7" si="2">IF(ISBLANK(C6),"",IF(ISERR(SEARCH(C6&amp;"\","&lt;B&gt;\&lt;1&gt;\&lt;2&gt;\&lt;3&gt;\")),IF(AND(NOT(ISBLANK(B5)),B5&lt;=3),B5,""),
IF(SEARCH(C6&amp;"\","&lt;B&gt;\&lt;1&gt;\&lt;2&gt;\&lt;3&gt;\")=1,0,IF(SEARCH(C6&amp;"\","&lt;B&gt;\&lt;1&gt;\&lt;2&gt;\&lt;3&gt;\")=5,1,IF(SEARCH(C6&amp;"\","&lt;B&gt;\&lt;1&gt;\&lt;2&gt;\&lt;3&gt;\")=9,2,IF(SEARCH(C6&amp;"\","&lt;B&gt;\&lt;1&gt;\&lt;2&gt;\&lt;3&gt;\")=13,3,""))))))</f>
        <v/>
      </c>
      <c r="C6" s="163"/>
      <c r="D6" s="305" t="s">
        <v>17</v>
      </c>
      <c r="E6" s="318"/>
      <c r="F6" s="361">
        <f>(F7*20+G7*10+H7*10+J7*30+K7*15+L7*15)/100</f>
        <v>0</v>
      </c>
      <c r="G6" s="362"/>
      <c r="H6" s="362"/>
      <c r="I6" s="362"/>
      <c r="J6" s="362"/>
      <c r="K6" s="362"/>
      <c r="L6" s="362"/>
      <c r="M6" s="363"/>
      <c r="N6" s="327"/>
      <c r="O6" s="128"/>
      <c r="P6" s="129"/>
      <c r="Q6" s="128"/>
    </row>
    <row r="7" spans="1:17" ht="12.6" customHeight="1" x14ac:dyDescent="0.25">
      <c r="A7" s="11"/>
      <c r="B7" s="9" t="str">
        <f t="shared" si="2"/>
        <v/>
      </c>
      <c r="C7" s="8"/>
      <c r="D7" s="111">
        <f>IF(SUM(A8:A13)&lt;=0,0,COUNTIF(M8:M13,"&lt;&gt;")/SUM(A8:A13))</f>
        <v>0</v>
      </c>
      <c r="E7" s="318" t="s">
        <v>194</v>
      </c>
      <c r="F7" s="114">
        <f>(COUNTIFS($A7:$A13,"&gt;0",$C7:$C13,"=PG",F7:F13,"=1")*Capa!$G$14+COUNTIFS($A7:$A13,"&gt;0",$C7:$C13,"=PG",F7:F13,"=2")*Capa!$H$14+COUNTIFS($A7:$A13,"&gt;0",$C7:$C13,"=PG",F7:F13,"=3")*Capa!$I$14+COUNTIFS($A7:$A13,"&gt;0",$C7:$C13,"=PG",F7:F13,"=4")*Capa!$J$14)/(COUNTIFS($A7:$A13,"&gt;0",$C7:$C13,"=PG")*100)</f>
        <v>0</v>
      </c>
      <c r="G7" s="114">
        <f>(COUNTIFS($A7:$A13,"&gt;0",$C7:$C13,"=PG",G7:G13,"=1")*Capa!$G$14+COUNTIFS($A7:$A13,"&gt;0",$C7:$C13,"=PG",G7:G13,"=2")*Capa!$H$14+COUNTIFS($A7:$A13,"&gt;0",$C7:$C13,"=PG",G7:G13,"=3")*Capa!$I$14+COUNTIFS($A7:$A13,"&gt;0",$C7:$C13,"=PG",G7:G13,"=4")*Capa!$J$14)/(COUNTIFS($A7:$A13,"&gt;0",$C7:$C13,"=PG")*100)</f>
        <v>0</v>
      </c>
      <c r="H7" s="114">
        <f>(COUNTIFS($A7:$A13,"&gt;0",$C7:$C13,"=PG",H7:H13,"=1")*Capa!$G$14+COUNTIFS($A7:$A13,"&gt;0",$C7:$C13,"=PG",H7:H13,"=2")*Capa!$H$14+COUNTIFS($A7:$A13,"&gt;0",$C7:$C13,"=PG",H7:H13,"=3")*Capa!$I$14+COUNTIFS($A7:$A13,"&gt;0",$C7:$C13,"=PG",H7:H13,"=4")*Capa!$J$14)/(COUNTIFS($A7:$A13,"&gt;0",$C7:$C13,"=PG")*100)</f>
        <v>0</v>
      </c>
      <c r="I7" s="315">
        <f>COUNTIFS($A8:$A12,"&gt;0",I8:I12,"&gt;0")</f>
        <v>0</v>
      </c>
      <c r="J7" s="114">
        <f>(COUNTIFS($A7:$A13,"&gt;0",$C7:$C13,"=PG",J7:J13,"=1")*Capa!$G$14+COUNTIFS($A7:$A13,"&gt;0",$C7:$C13,"=PG",J7:J13,"=2")*Capa!$H$14+COUNTIFS($A7:$A13,"&gt;0",$C7:$C13,"=PG",J7:J13,"=3")*Capa!$I$14+COUNTIFS($A7:$A13,"&gt;0",$C7:$C13,"=PG",J7:J13,"=4")*Capa!$J$14)/(COUNTIFS($A7:$A13,"&gt;0",$C7:$C13,"=PG")*100)</f>
        <v>0</v>
      </c>
      <c r="K7" s="114">
        <f>(COUNTIFS($A7:$A13,"&gt;0",$C7:$C13,"=PG",K7:K13,"=1")*Capa!$G$14+COUNTIFS($A7:$A13,"&gt;0",$C7:$C13,"=PG",K7:K13,"=2")*Capa!$H$14+COUNTIFS($A7:$A13,"&gt;0",$C7:$C13,"=PG",K7:K13,"=3")*Capa!$I$14+COUNTIFS($A7:$A13,"&gt;0",$C7:$C13,"=PG",K7:K13,"=4")*Capa!$J$14)/(COUNTIFS($A7:$A13,"&gt;0",$C7:$C13,"=PG")*100)</f>
        <v>0</v>
      </c>
      <c r="L7" s="114">
        <f>(COUNTIFS($A7:$A13,"&gt;0",$C7:$C13,"=PG",L7:L13,"=1")*Capa!$G$14+COUNTIFS($A7:$A13,"&gt;0",$C7:$C13,"=PG",L7:L13,"=2")*Capa!$H$14+COUNTIFS($A7:$A13,"&gt;0",$C7:$C13,"=PG",L7:L13,"=3")*Capa!$I$14+COUNTIFS($A7:$A13,"&gt;0",$C7:$C13,"=PG",L7:L13,"=4")*Capa!$J$14)/(COUNTIFS($A7:$A13,"&gt;0",$C7:$C13,"=PG")*100)</f>
        <v>0</v>
      </c>
      <c r="M7" s="315">
        <f>COUNTIFS($A8:$A12,"&gt;0",M8:M12,"&gt;0")</f>
        <v>0</v>
      </c>
      <c r="N7" s="315"/>
      <c r="O7" s="13"/>
      <c r="P7" s="63"/>
      <c r="Q7" s="13"/>
    </row>
    <row r="8" spans="1:17" ht="56.25" x14ac:dyDescent="0.25">
      <c r="A8" s="11">
        <f>IF(Capa!$B$6&gt;=B8,1,0)</f>
        <v>0</v>
      </c>
      <c r="B8" s="9">
        <v>2</v>
      </c>
      <c r="C8" s="8" t="s">
        <v>24</v>
      </c>
      <c r="D8" s="328" t="s">
        <v>154</v>
      </c>
      <c r="E8" s="329" t="s">
        <v>233</v>
      </c>
      <c r="F8" s="86"/>
      <c r="G8" s="86"/>
      <c r="H8" s="86"/>
      <c r="I8" s="86"/>
      <c r="J8" s="86"/>
      <c r="K8" s="86"/>
      <c r="L8" s="86"/>
      <c r="M8" s="86"/>
      <c r="N8" s="339"/>
      <c r="O8" s="320"/>
      <c r="P8" s="59"/>
      <c r="Q8" s="320"/>
    </row>
    <row r="9" spans="1:17" ht="38.25" x14ac:dyDescent="0.25">
      <c r="A9" s="11">
        <f>IF(Capa!$B$6&gt;=B9,1,0)</f>
        <v>1</v>
      </c>
      <c r="B9" s="9">
        <v>0</v>
      </c>
      <c r="C9" s="8" t="s">
        <v>24</v>
      </c>
      <c r="D9" s="328" t="s">
        <v>155</v>
      </c>
      <c r="E9" s="329" t="s">
        <v>242</v>
      </c>
      <c r="F9" s="86"/>
      <c r="G9" s="86"/>
      <c r="H9" s="86"/>
      <c r="I9" s="86"/>
      <c r="J9" s="86"/>
      <c r="K9" s="86"/>
      <c r="L9" s="86"/>
      <c r="M9" s="86"/>
      <c r="N9" s="339"/>
      <c r="O9" s="320"/>
      <c r="P9" s="59"/>
      <c r="Q9" s="320"/>
    </row>
    <row r="10" spans="1:17" ht="45" x14ac:dyDescent="0.25">
      <c r="A10" s="11">
        <f>IF(Capa!$B$6&gt;=B10,1,0)</f>
        <v>1</v>
      </c>
      <c r="B10" s="9">
        <v>0</v>
      </c>
      <c r="C10" s="8" t="s">
        <v>24</v>
      </c>
      <c r="D10" s="328" t="s">
        <v>234</v>
      </c>
      <c r="E10" s="329" t="s">
        <v>295</v>
      </c>
      <c r="F10" s="86"/>
      <c r="G10" s="86"/>
      <c r="H10" s="86"/>
      <c r="I10" s="86"/>
      <c r="J10" s="86"/>
      <c r="K10" s="86"/>
      <c r="L10" s="86"/>
      <c r="M10" s="86"/>
      <c r="N10" s="339"/>
      <c r="O10" s="320"/>
      <c r="P10" s="59"/>
      <c r="Q10" s="320"/>
    </row>
    <row r="11" spans="1:17" ht="56.25" x14ac:dyDescent="0.25">
      <c r="A11" s="11">
        <f>IF(Capa!$B$6&gt;=B11,1,0)</f>
        <v>0</v>
      </c>
      <c r="B11" s="9">
        <v>1</v>
      </c>
      <c r="C11" s="8" t="s">
        <v>24</v>
      </c>
      <c r="D11" s="328" t="s">
        <v>293</v>
      </c>
      <c r="E11" s="329" t="s">
        <v>294</v>
      </c>
      <c r="F11" s="86"/>
      <c r="G11" s="86"/>
      <c r="H11" s="86"/>
      <c r="I11" s="86"/>
      <c r="J11" s="86"/>
      <c r="K11" s="86"/>
      <c r="L11" s="86"/>
      <c r="M11" s="86"/>
      <c r="N11" s="339"/>
      <c r="O11" s="320"/>
      <c r="P11" s="59"/>
      <c r="Q11" s="320"/>
    </row>
    <row r="12" spans="1:17" ht="112.5" x14ac:dyDescent="0.25">
      <c r="A12" s="11">
        <f>IF(Capa!$B$6&gt;=B12,1,0)</f>
        <v>0</v>
      </c>
      <c r="B12" s="345">
        <v>1</v>
      </c>
      <c r="C12" s="8" t="s">
        <v>24</v>
      </c>
      <c r="D12" s="328" t="s">
        <v>156</v>
      </c>
      <c r="E12" s="329" t="s">
        <v>298</v>
      </c>
      <c r="F12" s="86"/>
      <c r="G12" s="86"/>
      <c r="H12" s="86"/>
      <c r="I12" s="86"/>
      <c r="J12" s="86"/>
      <c r="K12" s="86"/>
      <c r="L12" s="86"/>
      <c r="M12" s="86"/>
      <c r="N12" s="339"/>
      <c r="O12" s="320"/>
      <c r="P12" s="59"/>
      <c r="Q12" s="320"/>
    </row>
    <row r="13" spans="1:17" ht="9.9499999999999993" customHeight="1" x14ac:dyDescent="0.25">
      <c r="A13" s="11"/>
      <c r="B13" s="130" t="str">
        <f>IF(ISBLANK(C13),"",IF(ISERR(SEARCH(C13&amp;"\","&lt;B&gt;\&lt;1&gt;\&lt;2&gt;\&lt;3&gt;\")),IF(AND(NOT(ISBLANK(#REF!)),#REF!&lt;=3),#REF!,""),
IF(SEARCH(C13&amp;"\","&lt;B&gt;\&lt;1&gt;\&lt;2&gt;\&lt;3&gt;\")=1,0,IF(SEARCH(C13&amp;"\","&lt;B&gt;\&lt;1&gt;\&lt;2&gt;\&lt;3&gt;\")=5,1,IF(SEARCH(C13&amp;"\","&lt;B&gt;\&lt;1&gt;\&lt;2&gt;\&lt;3&gt;\")=9,2,IF(SEARCH(C13&amp;"\","&lt;B&gt;\&lt;1&gt;\&lt;2&gt;\&lt;3&gt;\")=13,3,""))))))</f>
        <v/>
      </c>
      <c r="C13" s="138"/>
      <c r="D13" s="151"/>
      <c r="E13" s="133"/>
      <c r="F13" s="140"/>
      <c r="G13" s="140"/>
      <c r="H13" s="140"/>
      <c r="I13" s="140"/>
      <c r="J13" s="140"/>
      <c r="K13" s="140"/>
      <c r="L13" s="141"/>
      <c r="M13" s="140"/>
      <c r="N13" s="324"/>
      <c r="O13" s="142"/>
      <c r="P13" s="143"/>
      <c r="Q13" s="142"/>
    </row>
    <row r="14" spans="1:17" x14ac:dyDescent="0.25">
      <c r="A14" s="11"/>
      <c r="B14" s="16" t="str">
        <f t="shared" ref="B14:B15" si="3">IF(ISBLANK(C14),"",IF(ISERR(SEARCH(C14&amp;"\","&lt;B&gt;\&lt;1&gt;\&lt;2&gt;\&lt;3&gt;\")),IF(AND(NOT(ISBLANK(B13)),B13&lt;=3),B13,""),
IF(SEARCH(C14&amp;"\","&lt;B&gt;\&lt;1&gt;\&lt;2&gt;\&lt;3&gt;\")=1,0,IF(SEARCH(C14&amp;"\","&lt;B&gt;\&lt;1&gt;\&lt;2&gt;\&lt;3&gt;\")=5,1,IF(SEARCH(C14&amp;"\","&lt;B&gt;\&lt;1&gt;\&lt;2&gt;\&lt;3&gt;\")=9,2,IF(SEARCH(C14&amp;"\","&lt;B&gt;\&lt;1&gt;\&lt;2&gt;\&lt;3&gt;\")=13,3,""))))))</f>
        <v/>
      </c>
      <c r="C14" s="20"/>
      <c r="D14" s="19" t="s">
        <v>18</v>
      </c>
      <c r="E14" s="27"/>
      <c r="F14" s="361">
        <f>(F15*20+G15*10+H15*10+J15*30+K15*15+L15*15)/100</f>
        <v>0</v>
      </c>
      <c r="G14" s="362"/>
      <c r="H14" s="362"/>
      <c r="I14" s="362"/>
      <c r="J14" s="362"/>
      <c r="K14" s="362"/>
      <c r="L14" s="362"/>
      <c r="M14" s="363"/>
      <c r="N14" s="325"/>
      <c r="O14" s="52"/>
      <c r="P14" s="53"/>
      <c r="Q14" s="52"/>
    </row>
    <row r="15" spans="1:17" ht="13.7" customHeight="1" x14ac:dyDescent="0.25">
      <c r="A15" s="11"/>
      <c r="B15" s="30" t="str">
        <f t="shared" si="3"/>
        <v/>
      </c>
      <c r="C15" s="155"/>
      <c r="D15" s="303">
        <f>IF(SUM(A16:A20)&lt;=0,0,COUNTIF(M16:M20,"&lt;&gt;")/SUM(A16:A20))</f>
        <v>0</v>
      </c>
      <c r="E15" s="318" t="s">
        <v>194</v>
      </c>
      <c r="F15" s="114">
        <f>(COUNTIFS($A15:$A20,"&gt;0",$C15:$C20,"=PG",F15:F20,"=1")*Capa!$G$14+COUNTIFS($A15:$A20,"&gt;0",$C15:$C20,"=PG",F15:F20,"=2")*Capa!$H$14+COUNTIFS($A15:$A20,"&gt;0",$C15:$C20,"=PG",F15:F20,"=3")*Capa!$I$14+COUNTIFS($A15:$A20,"&gt;0",$C15:$C20,"=PG",F15:F20,"=4")*Capa!$J$14)/(COUNTIFS($A15:$A20,"&gt;0",$C15:$C20,"=PG")*100)</f>
        <v>0</v>
      </c>
      <c r="G15" s="114">
        <f>(COUNTIFS($A15:$A20,"&gt;0",$C15:$C20,"=PG",G15:G20,"=1")*Capa!$G$14+COUNTIFS($A15:$A20,"&gt;0",$C15:$C20,"=PG",G15:G20,"=2")*Capa!$H$14+COUNTIFS($A15:$A20,"&gt;0",$C15:$C20,"=PG",G15:G20,"=3")*Capa!$I$14+COUNTIFS($A15:$A20,"&gt;0",$C15:$C20,"=PG",G15:G20,"=4")*Capa!$J$14)/(COUNTIFS($A15:$A20,"&gt;0",$C15:$C20,"=PG")*100)</f>
        <v>0</v>
      </c>
      <c r="H15" s="114">
        <f>(COUNTIFS($A15:$A20,"&gt;0",$C15:$C20,"=PG",H15:H20,"=1")*Capa!$G$14+COUNTIFS($A15:$A20,"&gt;0",$C15:$C20,"=PG",H15:H20,"=2")*Capa!$H$14+COUNTIFS($A15:$A20,"&gt;0",$C15:$C20,"=PG",H15:H20,"=3")*Capa!$I$14+COUNTIFS($A15:$A20,"&gt;0",$C15:$C20,"=PG",H15:H20,"=4")*Capa!$J$14)/(COUNTIFS($A15:$A20,"&gt;0",$C15:$C20,"=PG")*100)</f>
        <v>0</v>
      </c>
      <c r="I15" s="315">
        <f>COUNTIFS($A16:$A19,"&gt;0",I16:I19,"&gt;0")</f>
        <v>0</v>
      </c>
      <c r="J15" s="114">
        <f>(COUNTIFS($A15:$A20,"&gt;0",$C15:$C20,"=PG",J15:J20,"=1")*Capa!$G$14+COUNTIFS($A15:$A20,"&gt;0",$C15:$C20,"=PG",J15:J20,"=2")*Capa!$H$14+COUNTIFS($A15:$A20,"&gt;0",$C15:$C20,"=PG",J15:J20,"=3")*Capa!$I$14+COUNTIFS($A15:$A20,"&gt;0",$C15:$C20,"=PG",J15:J20,"=4")*Capa!$J$14)/(COUNTIFS($A15:$A20,"&gt;0",$C15:$C20,"=PG")*100)</f>
        <v>0</v>
      </c>
      <c r="K15" s="114">
        <f>(COUNTIFS($A15:$A20,"&gt;0",$C15:$C20,"=PG",K15:K20,"=1")*Capa!$G$14+COUNTIFS($A15:$A20,"&gt;0",$C15:$C20,"=PG",K15:K20,"=2")*Capa!$H$14+COUNTIFS($A15:$A20,"&gt;0",$C15:$C20,"=PG",K15:K20,"=3")*Capa!$I$14+COUNTIFS($A15:$A20,"&gt;0",$C15:$C20,"=PG",K15:K20,"=4")*Capa!$J$14)/(COUNTIFS($A15:$A20,"&gt;0",$C15:$C20,"=PG")*100)</f>
        <v>0</v>
      </c>
      <c r="L15" s="114">
        <f>(COUNTIFS($A15:$A20,"&gt;0",$C15:$C20,"=PG",L15:L20,"=1")*Capa!$G$14+COUNTIFS($A15:$A20,"&gt;0",$C15:$C20,"=PG",L15:L20,"=2")*Capa!$H$14+COUNTIFS($A15:$A20,"&gt;0",$C15:$C20,"=PG",L15:L20,"=3")*Capa!$I$14+COUNTIFS($A15:$A20,"&gt;0",$C15:$C20,"=PG",L15:L20,"=4")*Capa!$J$14)/(COUNTIFS($A15:$A20,"&gt;0",$C15:$C20,"=PG")*100)</f>
        <v>0</v>
      </c>
      <c r="M15" s="315">
        <f>COUNTIFS($A16:$A19,"&gt;0",M16:M19,"&gt;0")</f>
        <v>0</v>
      </c>
      <c r="N15" s="315"/>
      <c r="O15" s="13"/>
      <c r="P15" s="63"/>
      <c r="Q15" s="13"/>
    </row>
    <row r="16" spans="1:17" ht="90" x14ac:dyDescent="0.25">
      <c r="A16" s="11">
        <f>IF(Capa!$B$6&gt;=B16,1,0)</f>
        <v>0</v>
      </c>
      <c r="B16" s="9">
        <v>1</v>
      </c>
      <c r="C16" s="8" t="s">
        <v>24</v>
      </c>
      <c r="D16" s="328" t="s">
        <v>151</v>
      </c>
      <c r="E16" s="329" t="s">
        <v>235</v>
      </c>
      <c r="F16" s="86"/>
      <c r="G16" s="86"/>
      <c r="H16" s="86"/>
      <c r="I16" s="86"/>
      <c r="J16" s="86"/>
      <c r="K16" s="86"/>
      <c r="L16" s="86"/>
      <c r="M16" s="86"/>
      <c r="N16" s="339"/>
      <c r="O16" s="320"/>
      <c r="P16" s="59"/>
      <c r="Q16" s="320"/>
    </row>
    <row r="17" spans="1:17" ht="33.75" x14ac:dyDescent="0.25">
      <c r="A17" s="11">
        <f>IF(Capa!$B$6&gt;=B17,1,0)</f>
        <v>0</v>
      </c>
      <c r="B17" s="9">
        <v>2</v>
      </c>
      <c r="C17" s="8" t="s">
        <v>24</v>
      </c>
      <c r="D17" s="328" t="s">
        <v>152</v>
      </c>
      <c r="E17" s="329" t="s">
        <v>236</v>
      </c>
      <c r="F17" s="86"/>
      <c r="G17" s="86"/>
      <c r="H17" s="86"/>
      <c r="I17" s="86"/>
      <c r="J17" s="86"/>
      <c r="K17" s="86"/>
      <c r="L17" s="86"/>
      <c r="M17" s="86"/>
      <c r="N17" s="339"/>
      <c r="O17" s="320"/>
      <c r="P17" s="59"/>
      <c r="Q17" s="320"/>
    </row>
    <row r="18" spans="1:17" ht="33.75" x14ac:dyDescent="0.25">
      <c r="A18" s="11">
        <f>IF(Capa!$B$6&gt;=B18,1,0)</f>
        <v>1</v>
      </c>
      <c r="B18" s="9">
        <v>0</v>
      </c>
      <c r="C18" s="8" t="s">
        <v>24</v>
      </c>
      <c r="D18" s="328" t="s">
        <v>296</v>
      </c>
      <c r="E18" s="329" t="s">
        <v>297</v>
      </c>
      <c r="F18" s="86"/>
      <c r="G18" s="86"/>
      <c r="H18" s="86"/>
      <c r="I18" s="86"/>
      <c r="J18" s="86"/>
      <c r="K18" s="86"/>
      <c r="L18" s="86"/>
      <c r="M18" s="86"/>
      <c r="N18" s="339"/>
      <c r="O18" s="320"/>
      <c r="P18" s="59"/>
      <c r="Q18" s="320"/>
    </row>
    <row r="19" spans="1:17" ht="45" x14ac:dyDescent="0.25">
      <c r="A19" s="11">
        <f>IF(Capa!$B$6&gt;=B19,1,0)</f>
        <v>0</v>
      </c>
      <c r="B19" s="9">
        <v>3</v>
      </c>
      <c r="C19" s="8" t="s">
        <v>24</v>
      </c>
      <c r="D19" s="328" t="s">
        <v>153</v>
      </c>
      <c r="E19" s="329" t="s">
        <v>202</v>
      </c>
      <c r="F19" s="86"/>
      <c r="G19" s="86"/>
      <c r="H19" s="86"/>
      <c r="I19" s="86"/>
      <c r="J19" s="86"/>
      <c r="K19" s="86"/>
      <c r="L19" s="86"/>
      <c r="M19" s="86"/>
      <c r="N19" s="339"/>
      <c r="O19" s="320"/>
      <c r="P19" s="59"/>
      <c r="Q19" s="320"/>
    </row>
    <row r="20" spans="1:17" ht="10.7" customHeight="1" x14ac:dyDescent="0.25">
      <c r="A20" s="11"/>
      <c r="B20" s="14" t="str">
        <f>IF(ISBLANK(C20),"",IF(ISERR(SEARCH(C20&amp;"\","&lt;B&gt;\&lt;1&gt;\&lt;2&gt;\&lt;3&gt;\")),IF(AND(NOT(ISBLANK(#REF!)),#REF!&lt;=3),#REF!,""),
IF(SEARCH(C20&amp;"\","&lt;B&gt;\&lt;1&gt;\&lt;2&gt;\&lt;3&gt;\")=1,0,IF(SEARCH(C20&amp;"\","&lt;B&gt;\&lt;1&gt;\&lt;2&gt;\&lt;3&gt;\")=5,1,IF(SEARCH(C20&amp;"\","&lt;B&gt;\&lt;1&gt;\&lt;2&gt;\&lt;3&gt;\")=9,2,IF(SEARCH(C20&amp;"\","&lt;B&gt;\&lt;1&gt;\&lt;2&gt;\&lt;3&gt;\")=13,3,""))))))</f>
        <v/>
      </c>
      <c r="C20" s="5"/>
      <c r="D20" s="4"/>
      <c r="E20" s="55"/>
      <c r="F20" s="61"/>
      <c r="G20" s="61"/>
      <c r="H20" s="61"/>
      <c r="I20" s="61"/>
      <c r="J20" s="61"/>
      <c r="K20" s="61"/>
      <c r="L20" s="62"/>
      <c r="M20" s="61"/>
      <c r="N20" s="61"/>
      <c r="O20" s="62"/>
      <c r="P20" s="63"/>
      <c r="Q20" s="320"/>
    </row>
    <row r="21" spans="1:17" s="42" customFormat="1" x14ac:dyDescent="0.25">
      <c r="A21" s="45"/>
      <c r="B21" s="46"/>
      <c r="C21" s="47"/>
      <c r="D21" s="48"/>
      <c r="E21" s="49"/>
      <c r="F21" s="67"/>
      <c r="G21" s="67"/>
      <c r="H21" s="67"/>
      <c r="I21" s="67"/>
      <c r="J21" s="67"/>
      <c r="K21" s="67"/>
      <c r="M21" s="67"/>
      <c r="N21" s="67"/>
      <c r="P21" s="68"/>
      <c r="Q21" s="320"/>
    </row>
    <row r="22" spans="1:17" s="42" customFormat="1" x14ac:dyDescent="0.25">
      <c r="A22" s="45"/>
      <c r="B22" s="46"/>
      <c r="C22" s="47"/>
      <c r="D22" s="48"/>
      <c r="E22" s="49"/>
      <c r="F22" s="67"/>
      <c r="G22" s="67"/>
      <c r="H22" s="67"/>
      <c r="I22" s="67"/>
      <c r="J22" s="67"/>
      <c r="K22" s="67"/>
      <c r="M22" s="67"/>
      <c r="N22" s="67"/>
      <c r="P22" s="68"/>
      <c r="Q22" s="142"/>
    </row>
    <row r="23" spans="1:17" s="42" customFormat="1" x14ac:dyDescent="0.25">
      <c r="A23" s="45"/>
      <c r="B23" s="46"/>
      <c r="C23" s="47"/>
      <c r="D23" s="48"/>
      <c r="E23" s="49"/>
      <c r="F23" s="67"/>
      <c r="G23" s="67"/>
      <c r="H23" s="67"/>
      <c r="I23" s="67"/>
      <c r="J23" s="67"/>
      <c r="K23" s="67"/>
      <c r="M23" s="67"/>
      <c r="N23" s="67"/>
      <c r="P23" s="68"/>
      <c r="Q23" s="147"/>
    </row>
    <row r="24" spans="1:17" s="42" customFormat="1" x14ac:dyDescent="0.25">
      <c r="A24" s="45"/>
      <c r="B24" s="46"/>
      <c r="C24" s="47"/>
      <c r="D24" s="48"/>
      <c r="E24" s="49"/>
      <c r="F24" s="67"/>
      <c r="G24" s="67"/>
      <c r="H24" s="67"/>
      <c r="I24" s="67"/>
      <c r="J24" s="67"/>
      <c r="K24" s="67"/>
      <c r="M24" s="67"/>
      <c r="N24" s="67"/>
      <c r="P24" s="68"/>
      <c r="Q24" s="13"/>
    </row>
    <row r="25" spans="1:17" s="42" customFormat="1" x14ac:dyDescent="0.25">
      <c r="A25" s="45"/>
      <c r="B25" s="46"/>
      <c r="C25" s="47"/>
      <c r="D25" s="48"/>
      <c r="E25" s="49"/>
      <c r="F25" s="67"/>
      <c r="G25" s="67"/>
      <c r="H25" s="67"/>
      <c r="I25" s="67"/>
      <c r="J25" s="67"/>
      <c r="K25" s="67"/>
      <c r="M25" s="67"/>
      <c r="N25" s="67"/>
      <c r="P25" s="68"/>
      <c r="Q25" s="320"/>
    </row>
    <row r="26" spans="1:17" s="42" customFormat="1" x14ac:dyDescent="0.25">
      <c r="A26" s="45"/>
      <c r="B26" s="46"/>
      <c r="C26" s="47"/>
      <c r="D26" s="48"/>
      <c r="E26" s="49"/>
      <c r="F26" s="67"/>
      <c r="G26" s="67"/>
      <c r="H26" s="67"/>
      <c r="I26" s="67"/>
      <c r="J26" s="67"/>
      <c r="K26" s="67"/>
      <c r="M26" s="67"/>
      <c r="N26" s="67"/>
      <c r="P26" s="68"/>
      <c r="Q26" s="320"/>
    </row>
    <row r="27" spans="1:17" s="42" customFormat="1" x14ac:dyDescent="0.25">
      <c r="A27" s="45"/>
      <c r="B27" s="46"/>
      <c r="C27" s="47"/>
      <c r="D27" s="48"/>
      <c r="E27" s="49"/>
      <c r="F27" s="67"/>
      <c r="G27" s="67"/>
      <c r="H27" s="67"/>
      <c r="I27" s="67"/>
      <c r="J27" s="67"/>
      <c r="K27" s="67"/>
      <c r="M27" s="67"/>
      <c r="N27" s="67"/>
      <c r="P27" s="68"/>
      <c r="Q27" s="320"/>
    </row>
    <row r="28" spans="1:17" s="42" customFormat="1" x14ac:dyDescent="0.25">
      <c r="A28" s="45"/>
      <c r="B28" s="46"/>
      <c r="C28" s="47"/>
      <c r="D28" s="48"/>
      <c r="E28" s="49"/>
      <c r="F28" s="67"/>
      <c r="G28" s="67"/>
      <c r="H28" s="67"/>
      <c r="I28" s="67"/>
      <c r="J28" s="67"/>
      <c r="K28" s="67"/>
      <c r="M28" s="67"/>
      <c r="N28" s="67"/>
      <c r="P28" s="68"/>
      <c r="Q28" s="320"/>
    </row>
    <row r="29" spans="1:17" s="42" customFormat="1" x14ac:dyDescent="0.25">
      <c r="A29" s="45"/>
      <c r="B29" s="46"/>
      <c r="C29" s="47"/>
      <c r="D29" s="48"/>
      <c r="E29" s="49"/>
      <c r="F29" s="67"/>
      <c r="G29" s="67"/>
      <c r="H29" s="67"/>
      <c r="I29" s="67"/>
      <c r="J29" s="67"/>
      <c r="K29" s="67"/>
      <c r="M29" s="67"/>
      <c r="N29" s="67"/>
      <c r="P29" s="68"/>
      <c r="Q29" s="320"/>
    </row>
    <row r="30" spans="1:17" s="42" customFormat="1" x14ac:dyDescent="0.25">
      <c r="A30" s="45"/>
      <c r="B30" s="46"/>
      <c r="C30" s="47"/>
      <c r="D30" s="48"/>
      <c r="E30" s="49"/>
      <c r="F30" s="67"/>
      <c r="G30" s="67"/>
      <c r="H30" s="67"/>
      <c r="I30" s="67"/>
      <c r="J30" s="67"/>
      <c r="K30" s="67"/>
      <c r="M30" s="67"/>
      <c r="N30" s="67"/>
      <c r="P30" s="68"/>
      <c r="Q30" s="320"/>
    </row>
    <row r="31" spans="1:17" s="42" customFormat="1" x14ac:dyDescent="0.25">
      <c r="A31" s="45"/>
      <c r="B31" s="46"/>
      <c r="C31" s="47"/>
      <c r="D31" s="48"/>
      <c r="E31" s="49"/>
      <c r="F31" s="67"/>
      <c r="G31" s="67"/>
      <c r="H31" s="67"/>
      <c r="I31" s="67"/>
      <c r="J31" s="67"/>
      <c r="K31" s="67"/>
      <c r="M31" s="67"/>
      <c r="N31" s="67"/>
      <c r="P31" s="68"/>
      <c r="Q31" s="320"/>
    </row>
    <row r="32" spans="1:17" s="42" customFormat="1" x14ac:dyDescent="0.25">
      <c r="A32" s="45"/>
      <c r="B32" s="46"/>
      <c r="C32" s="47"/>
      <c r="D32" s="48"/>
      <c r="E32" s="49"/>
      <c r="F32" s="67"/>
      <c r="G32" s="67"/>
      <c r="H32" s="67"/>
      <c r="I32" s="67"/>
      <c r="J32" s="67"/>
      <c r="K32" s="67"/>
      <c r="M32" s="67"/>
      <c r="N32" s="67"/>
      <c r="P32" s="68"/>
      <c r="Q32" s="320"/>
    </row>
    <row r="33" spans="1:17" s="42" customFormat="1" x14ac:dyDescent="0.25">
      <c r="A33" s="45"/>
      <c r="B33" s="46"/>
      <c r="C33" s="47"/>
      <c r="D33" s="48"/>
      <c r="E33" s="49"/>
      <c r="F33" s="67"/>
      <c r="G33" s="67"/>
      <c r="H33" s="67"/>
      <c r="I33" s="67"/>
      <c r="J33" s="67"/>
      <c r="K33" s="67"/>
      <c r="M33" s="67"/>
      <c r="N33" s="67"/>
      <c r="P33" s="68"/>
      <c r="Q33" s="66"/>
    </row>
    <row r="34" spans="1:17" s="42" customFormat="1" x14ac:dyDescent="0.25">
      <c r="A34" s="45"/>
      <c r="B34" s="46"/>
      <c r="C34" s="47"/>
      <c r="D34" s="48"/>
      <c r="E34" s="49"/>
      <c r="F34" s="67"/>
      <c r="G34" s="67"/>
      <c r="H34" s="67"/>
      <c r="I34" s="67"/>
      <c r="J34" s="67"/>
      <c r="K34" s="67"/>
      <c r="M34" s="67"/>
      <c r="N34" s="67"/>
      <c r="P34" s="68"/>
    </row>
    <row r="35" spans="1:17" s="42" customFormat="1" x14ac:dyDescent="0.25">
      <c r="A35" s="45"/>
      <c r="B35" s="46"/>
      <c r="C35" s="47"/>
      <c r="D35" s="48"/>
      <c r="E35" s="49"/>
      <c r="F35" s="67"/>
      <c r="G35" s="67"/>
      <c r="H35" s="67"/>
      <c r="I35" s="67"/>
      <c r="J35" s="67"/>
      <c r="K35" s="67"/>
      <c r="M35" s="67"/>
      <c r="N35" s="67"/>
      <c r="P35" s="68"/>
    </row>
    <row r="36" spans="1:17" s="42" customFormat="1" x14ac:dyDescent="0.25">
      <c r="A36" s="45"/>
      <c r="B36" s="46"/>
      <c r="C36" s="47"/>
      <c r="D36" s="48"/>
      <c r="E36" s="49"/>
      <c r="F36" s="67"/>
      <c r="G36" s="67"/>
      <c r="H36" s="67"/>
      <c r="I36" s="67"/>
      <c r="J36" s="67"/>
      <c r="K36" s="67"/>
      <c r="M36" s="67"/>
      <c r="N36" s="67"/>
      <c r="P36" s="68"/>
    </row>
    <row r="37" spans="1:17" s="42" customFormat="1" x14ac:dyDescent="0.25">
      <c r="A37" s="45"/>
      <c r="B37" s="46"/>
      <c r="C37" s="47"/>
      <c r="D37" s="48"/>
      <c r="E37" s="49"/>
      <c r="F37" s="67"/>
      <c r="G37" s="67"/>
      <c r="H37" s="67"/>
      <c r="I37" s="67"/>
      <c r="J37" s="67"/>
      <c r="K37" s="67"/>
      <c r="M37" s="67"/>
      <c r="N37" s="67"/>
      <c r="P37" s="68"/>
    </row>
    <row r="38" spans="1:17" s="42" customFormat="1" x14ac:dyDescent="0.25">
      <c r="A38" s="45"/>
      <c r="B38" s="46"/>
      <c r="C38" s="47"/>
      <c r="D38" s="48"/>
      <c r="E38" s="49"/>
      <c r="F38" s="67"/>
      <c r="G38" s="67"/>
      <c r="H38" s="67"/>
      <c r="I38" s="67"/>
      <c r="J38" s="67"/>
      <c r="K38" s="67"/>
      <c r="M38" s="67"/>
      <c r="N38" s="67"/>
      <c r="P38" s="68"/>
    </row>
    <row r="39" spans="1:17" s="42" customFormat="1" x14ac:dyDescent="0.25">
      <c r="A39" s="45"/>
      <c r="B39" s="46"/>
      <c r="C39" s="47"/>
      <c r="D39" s="48"/>
      <c r="E39" s="49"/>
      <c r="F39" s="67"/>
      <c r="G39" s="67"/>
      <c r="H39" s="67"/>
      <c r="I39" s="67"/>
      <c r="J39" s="67"/>
      <c r="K39" s="67"/>
      <c r="M39" s="67"/>
      <c r="N39" s="67"/>
      <c r="P39" s="68"/>
    </row>
    <row r="40" spans="1:17" s="42" customFormat="1" x14ac:dyDescent="0.25">
      <c r="A40" s="45"/>
      <c r="B40" s="46"/>
      <c r="C40" s="47"/>
      <c r="D40" s="48"/>
      <c r="E40" s="49"/>
      <c r="F40" s="67"/>
      <c r="G40" s="67"/>
      <c r="H40" s="67"/>
      <c r="I40" s="67"/>
      <c r="J40" s="67"/>
      <c r="K40" s="67"/>
      <c r="M40" s="67"/>
      <c r="N40" s="67"/>
      <c r="P40" s="68"/>
    </row>
    <row r="41" spans="1:17" s="42" customFormat="1" x14ac:dyDescent="0.25">
      <c r="A41" s="45"/>
      <c r="B41" s="46"/>
      <c r="C41" s="47"/>
      <c r="D41" s="48"/>
      <c r="E41" s="49"/>
      <c r="F41" s="67"/>
      <c r="G41" s="67"/>
      <c r="H41" s="67"/>
      <c r="I41" s="67"/>
      <c r="J41" s="67"/>
      <c r="K41" s="67"/>
      <c r="M41" s="67"/>
      <c r="N41" s="67"/>
      <c r="P41" s="68"/>
    </row>
    <row r="42" spans="1:17" s="42" customFormat="1" x14ac:dyDescent="0.25">
      <c r="A42" s="45"/>
      <c r="B42" s="46"/>
      <c r="C42" s="47"/>
      <c r="D42" s="48"/>
      <c r="E42" s="49"/>
      <c r="F42" s="67"/>
      <c r="G42" s="67"/>
      <c r="H42" s="67"/>
      <c r="I42" s="67"/>
      <c r="J42" s="67"/>
      <c r="K42" s="67"/>
      <c r="M42" s="67"/>
      <c r="N42" s="67"/>
      <c r="P42" s="68"/>
    </row>
    <row r="43" spans="1:17" s="42" customFormat="1" x14ac:dyDescent="0.25">
      <c r="A43" s="45"/>
      <c r="B43" s="46"/>
      <c r="C43" s="47"/>
      <c r="D43" s="48"/>
      <c r="E43" s="49"/>
      <c r="F43" s="67"/>
      <c r="G43" s="67"/>
      <c r="H43" s="67"/>
      <c r="I43" s="67"/>
      <c r="J43" s="67"/>
      <c r="K43" s="67"/>
      <c r="M43" s="67"/>
      <c r="N43" s="67"/>
      <c r="P43" s="68"/>
    </row>
    <row r="44" spans="1:17" s="42" customFormat="1" x14ac:dyDescent="0.25">
      <c r="A44" s="45"/>
      <c r="B44" s="46"/>
      <c r="C44" s="47"/>
      <c r="D44" s="48"/>
      <c r="E44" s="49"/>
      <c r="F44" s="67"/>
      <c r="G44" s="67"/>
      <c r="H44" s="67"/>
      <c r="I44" s="67"/>
      <c r="J44" s="67"/>
      <c r="K44" s="67"/>
      <c r="M44" s="67"/>
      <c r="N44" s="67"/>
      <c r="P44" s="68"/>
    </row>
    <row r="45" spans="1:17" s="42" customFormat="1" x14ac:dyDescent="0.25">
      <c r="A45" s="45"/>
      <c r="B45" s="46"/>
      <c r="C45" s="47"/>
      <c r="D45" s="48"/>
      <c r="E45" s="49"/>
      <c r="F45" s="67"/>
      <c r="G45" s="67"/>
      <c r="H45" s="67"/>
      <c r="I45" s="67"/>
      <c r="J45" s="67"/>
      <c r="K45" s="67"/>
      <c r="M45" s="67"/>
      <c r="N45" s="67"/>
      <c r="P45" s="68"/>
    </row>
    <row r="46" spans="1:17" s="42" customFormat="1" x14ac:dyDescent="0.25">
      <c r="A46" s="45"/>
      <c r="B46" s="46"/>
      <c r="C46" s="47"/>
      <c r="D46" s="48"/>
      <c r="E46" s="49"/>
      <c r="F46" s="67"/>
      <c r="G46" s="67"/>
      <c r="H46" s="67"/>
      <c r="I46" s="67"/>
      <c r="J46" s="67"/>
      <c r="K46" s="67"/>
      <c r="M46" s="67"/>
      <c r="N46" s="67"/>
      <c r="P46" s="68"/>
    </row>
    <row r="47" spans="1:17" s="42" customFormat="1" x14ac:dyDescent="0.25">
      <c r="A47" s="45"/>
      <c r="B47" s="46"/>
      <c r="C47" s="47"/>
      <c r="D47" s="48"/>
      <c r="E47" s="49"/>
      <c r="F47" s="67"/>
      <c r="G47" s="67"/>
      <c r="H47" s="67"/>
      <c r="I47" s="67"/>
      <c r="J47" s="67"/>
      <c r="K47" s="67"/>
      <c r="M47" s="67"/>
      <c r="N47" s="67"/>
      <c r="P47" s="68"/>
    </row>
    <row r="48" spans="1:17" s="42" customFormat="1" x14ac:dyDescent="0.25">
      <c r="A48" s="45"/>
      <c r="B48" s="46"/>
      <c r="C48" s="47"/>
      <c r="D48" s="48"/>
      <c r="E48" s="49"/>
      <c r="F48" s="67"/>
      <c r="G48" s="67"/>
      <c r="H48" s="67"/>
      <c r="I48" s="67"/>
      <c r="J48" s="67"/>
      <c r="K48" s="67"/>
      <c r="M48" s="67"/>
      <c r="N48" s="67"/>
      <c r="P48" s="68"/>
    </row>
    <row r="49" spans="1:16" s="42" customFormat="1" x14ac:dyDescent="0.25">
      <c r="A49" s="45"/>
      <c r="B49" s="46"/>
      <c r="C49" s="47"/>
      <c r="D49" s="48"/>
      <c r="E49" s="49"/>
      <c r="F49" s="67"/>
      <c r="G49" s="67"/>
      <c r="H49" s="67"/>
      <c r="I49" s="67"/>
      <c r="J49" s="67"/>
      <c r="K49" s="67"/>
      <c r="M49" s="67"/>
      <c r="N49" s="67"/>
      <c r="P49" s="68"/>
    </row>
    <row r="50" spans="1:16" s="42" customFormat="1" x14ac:dyDescent="0.25">
      <c r="A50" s="45"/>
      <c r="B50" s="46"/>
      <c r="C50" s="47"/>
      <c r="D50" s="48"/>
      <c r="E50" s="49"/>
      <c r="F50" s="67"/>
      <c r="G50" s="67"/>
      <c r="H50" s="67"/>
      <c r="I50" s="67"/>
      <c r="J50" s="67"/>
      <c r="K50" s="67"/>
      <c r="M50" s="67"/>
      <c r="N50" s="67"/>
      <c r="P50" s="68"/>
    </row>
    <row r="51" spans="1:16" s="42" customFormat="1" x14ac:dyDescent="0.25">
      <c r="A51" s="45"/>
      <c r="B51" s="46"/>
      <c r="C51" s="47"/>
      <c r="D51" s="48"/>
      <c r="E51" s="49"/>
      <c r="F51" s="67"/>
      <c r="G51" s="67"/>
      <c r="H51" s="67"/>
      <c r="I51" s="67"/>
      <c r="J51" s="67"/>
      <c r="K51" s="67"/>
      <c r="M51" s="67"/>
      <c r="N51" s="67"/>
      <c r="P51" s="68"/>
    </row>
    <row r="52" spans="1:16" s="42" customFormat="1" x14ac:dyDescent="0.25">
      <c r="A52" s="45"/>
      <c r="B52" s="46"/>
      <c r="C52" s="47"/>
      <c r="D52" s="48"/>
      <c r="E52" s="49"/>
      <c r="F52" s="67"/>
      <c r="G52" s="67"/>
      <c r="H52" s="67"/>
      <c r="I52" s="67"/>
      <c r="J52" s="67"/>
      <c r="K52" s="67"/>
      <c r="M52" s="67"/>
      <c r="N52" s="67"/>
      <c r="P52" s="68"/>
    </row>
    <row r="53" spans="1:16" s="42" customFormat="1" x14ac:dyDescent="0.25">
      <c r="A53" s="45"/>
      <c r="B53" s="46"/>
      <c r="C53" s="47"/>
      <c r="D53" s="48"/>
      <c r="E53" s="49"/>
      <c r="F53" s="67"/>
      <c r="G53" s="67"/>
      <c r="H53" s="67"/>
      <c r="I53" s="67"/>
      <c r="J53" s="67"/>
      <c r="K53" s="67"/>
      <c r="M53" s="67"/>
      <c r="N53" s="67"/>
      <c r="P53" s="68"/>
    </row>
    <row r="54" spans="1:16" s="42" customFormat="1" x14ac:dyDescent="0.25">
      <c r="A54" s="45"/>
      <c r="B54" s="46"/>
      <c r="C54" s="47"/>
      <c r="D54" s="48"/>
      <c r="E54" s="49"/>
      <c r="F54" s="67"/>
      <c r="G54" s="67"/>
      <c r="H54" s="67"/>
      <c r="I54" s="67"/>
      <c r="J54" s="67"/>
      <c r="K54" s="67"/>
      <c r="M54" s="67"/>
      <c r="N54" s="67"/>
      <c r="P54" s="68"/>
    </row>
    <row r="55" spans="1:16" s="42" customFormat="1" x14ac:dyDescent="0.25">
      <c r="A55" s="45"/>
      <c r="B55" s="46"/>
      <c r="C55" s="47"/>
      <c r="D55" s="48"/>
      <c r="E55" s="49"/>
      <c r="F55" s="67"/>
      <c r="G55" s="67"/>
      <c r="H55" s="67"/>
      <c r="I55" s="67"/>
      <c r="J55" s="67"/>
      <c r="K55" s="67"/>
      <c r="M55" s="67"/>
      <c r="N55" s="67"/>
      <c r="P55" s="68"/>
    </row>
    <row r="56" spans="1:16" s="42" customFormat="1" x14ac:dyDescent="0.25">
      <c r="A56" s="45"/>
      <c r="B56" s="46"/>
      <c r="C56" s="47"/>
      <c r="D56" s="48"/>
      <c r="E56" s="49"/>
      <c r="F56" s="67"/>
      <c r="G56" s="67"/>
      <c r="H56" s="67"/>
      <c r="I56" s="67"/>
      <c r="J56" s="67"/>
      <c r="K56" s="67"/>
      <c r="M56" s="67"/>
      <c r="N56" s="67"/>
      <c r="P56" s="68"/>
    </row>
    <row r="57" spans="1:16" s="42" customFormat="1" x14ac:dyDescent="0.25">
      <c r="A57" s="45"/>
      <c r="B57" s="46"/>
      <c r="C57" s="47"/>
      <c r="D57" s="48"/>
      <c r="E57" s="49"/>
      <c r="F57" s="67"/>
      <c r="G57" s="67"/>
      <c r="H57" s="67"/>
      <c r="I57" s="67"/>
      <c r="J57" s="67"/>
      <c r="K57" s="67"/>
      <c r="M57" s="67"/>
      <c r="N57" s="67"/>
      <c r="P57" s="68"/>
    </row>
    <row r="58" spans="1:16" s="42" customFormat="1" x14ac:dyDescent="0.25">
      <c r="A58" s="45"/>
      <c r="B58" s="46"/>
      <c r="C58" s="47"/>
      <c r="D58" s="48"/>
      <c r="E58" s="49"/>
      <c r="F58" s="67"/>
      <c r="G58" s="67"/>
      <c r="H58" s="67"/>
      <c r="I58" s="67"/>
      <c r="J58" s="67"/>
      <c r="K58" s="67"/>
      <c r="M58" s="67"/>
      <c r="N58" s="67"/>
      <c r="P58" s="68"/>
    </row>
    <row r="59" spans="1:16" s="42" customFormat="1" x14ac:dyDescent="0.25">
      <c r="A59" s="45"/>
      <c r="B59" s="46"/>
      <c r="C59" s="47"/>
      <c r="D59" s="48"/>
      <c r="E59" s="49"/>
      <c r="F59" s="67"/>
      <c r="G59" s="67"/>
      <c r="H59" s="67"/>
      <c r="I59" s="67"/>
      <c r="J59" s="67"/>
      <c r="K59" s="67"/>
      <c r="M59" s="67"/>
      <c r="N59" s="67"/>
      <c r="P59" s="68"/>
    </row>
    <row r="60" spans="1:16" s="42" customFormat="1" x14ac:dyDescent="0.25">
      <c r="A60" s="45"/>
      <c r="B60" s="46"/>
      <c r="C60" s="47"/>
      <c r="D60" s="48"/>
      <c r="E60" s="49"/>
      <c r="F60" s="67"/>
      <c r="G60" s="67"/>
      <c r="H60" s="67"/>
      <c r="I60" s="67"/>
      <c r="J60" s="67"/>
      <c r="K60" s="67"/>
      <c r="M60" s="67"/>
      <c r="N60" s="67"/>
      <c r="P60" s="68"/>
    </row>
    <row r="61" spans="1:16" s="42" customFormat="1" x14ac:dyDescent="0.25">
      <c r="A61" s="45"/>
      <c r="B61" s="46"/>
      <c r="C61" s="47"/>
      <c r="D61" s="48"/>
      <c r="E61" s="49"/>
      <c r="F61" s="67"/>
      <c r="G61" s="67"/>
      <c r="H61" s="67"/>
      <c r="I61" s="67"/>
      <c r="J61" s="67"/>
      <c r="K61" s="67"/>
      <c r="M61" s="67"/>
      <c r="N61" s="67"/>
      <c r="P61" s="68"/>
    </row>
    <row r="62" spans="1:16" s="42" customFormat="1" x14ac:dyDescent="0.25">
      <c r="A62" s="45"/>
      <c r="B62" s="46"/>
      <c r="C62" s="47"/>
      <c r="D62" s="48"/>
      <c r="E62" s="49"/>
      <c r="F62" s="67"/>
      <c r="G62" s="67"/>
      <c r="H62" s="67"/>
      <c r="I62" s="67"/>
      <c r="J62" s="67"/>
      <c r="K62" s="67"/>
      <c r="M62" s="67"/>
      <c r="N62" s="67"/>
      <c r="P62" s="68"/>
    </row>
    <row r="63" spans="1:16" s="42" customFormat="1" x14ac:dyDescent="0.25">
      <c r="A63" s="45"/>
      <c r="B63" s="46"/>
      <c r="C63" s="47"/>
      <c r="D63" s="48"/>
      <c r="E63" s="49"/>
      <c r="F63" s="67"/>
      <c r="G63" s="67"/>
      <c r="H63" s="67"/>
      <c r="I63" s="67"/>
      <c r="J63" s="67"/>
      <c r="K63" s="67"/>
      <c r="M63" s="67"/>
      <c r="N63" s="67"/>
      <c r="P63" s="68"/>
    </row>
    <row r="64" spans="1:16" s="42" customFormat="1" x14ac:dyDescent="0.25">
      <c r="A64" s="45"/>
      <c r="B64" s="46"/>
      <c r="C64" s="47"/>
      <c r="D64" s="48"/>
      <c r="E64" s="49"/>
      <c r="F64" s="67"/>
      <c r="G64" s="67"/>
      <c r="H64" s="67"/>
      <c r="I64" s="67"/>
      <c r="J64" s="67"/>
      <c r="K64" s="67"/>
      <c r="M64" s="67"/>
      <c r="N64" s="67"/>
      <c r="P64" s="68"/>
    </row>
    <row r="65" spans="1:16" s="42" customFormat="1" x14ac:dyDescent="0.25">
      <c r="A65" s="45"/>
      <c r="B65" s="46"/>
      <c r="C65" s="47"/>
      <c r="D65" s="48"/>
      <c r="E65" s="49"/>
      <c r="F65" s="67"/>
      <c r="G65" s="67"/>
      <c r="H65" s="67"/>
      <c r="I65" s="67"/>
      <c r="J65" s="67"/>
      <c r="K65" s="67"/>
      <c r="M65" s="67"/>
      <c r="N65" s="67"/>
      <c r="P65" s="68"/>
    </row>
    <row r="66" spans="1:16" s="42" customFormat="1" x14ac:dyDescent="0.25">
      <c r="A66" s="45"/>
      <c r="B66" s="46"/>
      <c r="C66" s="47"/>
      <c r="D66" s="48"/>
      <c r="E66" s="49"/>
      <c r="F66" s="67"/>
      <c r="G66" s="67"/>
      <c r="H66" s="67"/>
      <c r="I66" s="67"/>
      <c r="J66" s="67"/>
      <c r="K66" s="67"/>
      <c r="M66" s="67"/>
      <c r="N66" s="67"/>
      <c r="P66" s="68"/>
    </row>
    <row r="67" spans="1:16" s="42" customFormat="1" x14ac:dyDescent="0.25">
      <c r="A67" s="45"/>
      <c r="B67" s="46"/>
      <c r="C67" s="47"/>
      <c r="D67" s="48"/>
      <c r="E67" s="49"/>
      <c r="F67" s="67"/>
      <c r="G67" s="67"/>
      <c r="H67" s="67"/>
      <c r="I67" s="67"/>
      <c r="J67" s="67"/>
      <c r="K67" s="67"/>
      <c r="M67" s="67"/>
      <c r="N67" s="67"/>
      <c r="P67" s="68"/>
    </row>
    <row r="68" spans="1:16" s="42" customFormat="1" x14ac:dyDescent="0.25">
      <c r="A68" s="45"/>
      <c r="B68" s="46"/>
      <c r="C68" s="47"/>
      <c r="D68" s="48"/>
      <c r="E68" s="49"/>
      <c r="F68" s="67"/>
      <c r="G68" s="67"/>
      <c r="H68" s="67"/>
      <c r="I68" s="67"/>
      <c r="J68" s="67"/>
      <c r="K68" s="67"/>
      <c r="M68" s="67"/>
      <c r="N68" s="67"/>
      <c r="P68" s="68"/>
    </row>
    <row r="69" spans="1:16" s="42" customFormat="1" x14ac:dyDescent="0.25">
      <c r="A69" s="45"/>
      <c r="B69" s="46"/>
      <c r="C69" s="47"/>
      <c r="D69" s="48"/>
      <c r="E69" s="49"/>
      <c r="F69" s="67"/>
      <c r="G69" s="67"/>
      <c r="H69" s="67"/>
      <c r="I69" s="67"/>
      <c r="J69" s="67"/>
      <c r="K69" s="67"/>
      <c r="M69" s="67"/>
      <c r="N69" s="67"/>
      <c r="P69" s="68"/>
    </row>
    <row r="70" spans="1:16" s="42" customFormat="1" x14ac:dyDescent="0.25">
      <c r="A70" s="45"/>
      <c r="B70" s="46"/>
      <c r="C70" s="47"/>
      <c r="D70" s="48"/>
      <c r="E70" s="49"/>
      <c r="F70" s="67"/>
      <c r="G70" s="67"/>
      <c r="H70" s="67"/>
      <c r="I70" s="67"/>
      <c r="J70" s="67"/>
      <c r="K70" s="67"/>
      <c r="M70" s="67"/>
      <c r="N70" s="67"/>
      <c r="P70" s="68"/>
    </row>
    <row r="71" spans="1:16" s="42" customFormat="1" x14ac:dyDescent="0.25">
      <c r="A71" s="45"/>
      <c r="B71" s="46"/>
      <c r="C71" s="47"/>
      <c r="D71" s="48"/>
      <c r="E71" s="49"/>
      <c r="F71" s="67"/>
      <c r="G71" s="67"/>
      <c r="H71" s="67"/>
      <c r="I71" s="67"/>
      <c r="J71" s="67"/>
      <c r="K71" s="67"/>
      <c r="M71" s="67"/>
      <c r="N71" s="67"/>
      <c r="P71" s="68"/>
    </row>
    <row r="72" spans="1:16" s="42" customFormat="1" x14ac:dyDescent="0.25">
      <c r="A72" s="45"/>
      <c r="B72" s="46"/>
      <c r="C72" s="47"/>
      <c r="D72" s="48"/>
      <c r="E72" s="49"/>
      <c r="F72" s="67"/>
      <c r="G72" s="67"/>
      <c r="H72" s="67"/>
      <c r="I72" s="67"/>
      <c r="J72" s="67"/>
      <c r="K72" s="67"/>
      <c r="M72" s="67"/>
      <c r="N72" s="67"/>
      <c r="P72" s="68"/>
    </row>
    <row r="73" spans="1:16" s="42" customFormat="1" x14ac:dyDescent="0.25">
      <c r="A73" s="45"/>
      <c r="B73" s="46"/>
      <c r="C73" s="47"/>
      <c r="D73" s="48"/>
      <c r="E73" s="49"/>
      <c r="F73" s="67"/>
      <c r="G73" s="67"/>
      <c r="H73" s="67"/>
      <c r="I73" s="67"/>
      <c r="J73" s="67"/>
      <c r="K73" s="67"/>
      <c r="M73" s="67"/>
      <c r="N73" s="67"/>
      <c r="P73" s="68"/>
    </row>
    <row r="74" spans="1:16" s="42" customFormat="1" x14ac:dyDescent="0.25">
      <c r="A74" s="45"/>
      <c r="B74" s="46"/>
      <c r="C74" s="47"/>
      <c r="D74" s="48"/>
      <c r="E74" s="49"/>
      <c r="F74" s="67"/>
      <c r="G74" s="67"/>
      <c r="H74" s="67"/>
      <c r="I74" s="67"/>
      <c r="J74" s="67"/>
      <c r="K74" s="67"/>
      <c r="M74" s="67"/>
      <c r="N74" s="67"/>
      <c r="P74" s="68"/>
    </row>
    <row r="75" spans="1:16" s="42" customFormat="1" x14ac:dyDescent="0.25">
      <c r="A75" s="45"/>
      <c r="B75" s="46"/>
      <c r="C75" s="47"/>
      <c r="D75" s="48"/>
      <c r="E75" s="49"/>
      <c r="F75" s="67"/>
      <c r="G75" s="67"/>
      <c r="H75" s="67"/>
      <c r="I75" s="67"/>
      <c r="J75" s="67"/>
      <c r="K75" s="67"/>
      <c r="M75" s="67"/>
      <c r="N75" s="67"/>
      <c r="P75" s="68"/>
    </row>
    <row r="76" spans="1:16" s="42" customFormat="1" x14ac:dyDescent="0.25">
      <c r="A76" s="45"/>
      <c r="B76" s="46"/>
      <c r="C76" s="47"/>
      <c r="D76" s="48"/>
      <c r="E76" s="49"/>
      <c r="F76" s="67"/>
      <c r="G76" s="67"/>
      <c r="H76" s="67"/>
      <c r="I76" s="67"/>
      <c r="J76" s="67"/>
      <c r="K76" s="67"/>
      <c r="M76" s="67"/>
      <c r="N76" s="67"/>
      <c r="P76" s="68"/>
    </row>
    <row r="77" spans="1:16" s="42" customFormat="1" x14ac:dyDescent="0.25">
      <c r="A77" s="45"/>
      <c r="B77" s="46"/>
      <c r="C77" s="47"/>
      <c r="D77" s="48"/>
      <c r="E77" s="49"/>
      <c r="F77" s="67"/>
      <c r="G77" s="67"/>
      <c r="H77" s="67"/>
      <c r="I77" s="67"/>
      <c r="J77" s="67"/>
      <c r="K77" s="67"/>
      <c r="M77" s="67"/>
      <c r="N77" s="67"/>
      <c r="P77" s="68"/>
    </row>
    <row r="78" spans="1:16" s="42" customFormat="1" x14ac:dyDescent="0.25">
      <c r="A78" s="45"/>
      <c r="B78" s="46"/>
      <c r="C78" s="47"/>
      <c r="D78" s="48"/>
      <c r="E78" s="49"/>
      <c r="F78" s="67"/>
      <c r="G78" s="67"/>
      <c r="H78" s="67"/>
      <c r="I78" s="67"/>
      <c r="J78" s="67"/>
      <c r="K78" s="67"/>
      <c r="M78" s="67"/>
      <c r="N78" s="67"/>
      <c r="P78" s="68"/>
    </row>
    <row r="79" spans="1:16" s="42" customFormat="1" x14ac:dyDescent="0.25">
      <c r="A79" s="45"/>
      <c r="B79" s="46"/>
      <c r="C79" s="47"/>
      <c r="D79" s="48"/>
      <c r="E79" s="49"/>
      <c r="F79" s="67"/>
      <c r="G79" s="67"/>
      <c r="H79" s="67"/>
      <c r="I79" s="67"/>
      <c r="J79" s="67"/>
      <c r="K79" s="67"/>
      <c r="M79" s="67"/>
      <c r="N79" s="67"/>
      <c r="P79" s="68"/>
    </row>
    <row r="80" spans="1:16" s="42" customFormat="1" x14ac:dyDescent="0.25">
      <c r="A80" s="45"/>
      <c r="B80" s="46"/>
      <c r="C80" s="47"/>
      <c r="D80" s="48"/>
      <c r="E80" s="49"/>
      <c r="F80" s="67"/>
      <c r="G80" s="67"/>
      <c r="H80" s="67"/>
      <c r="I80" s="67"/>
      <c r="J80" s="67"/>
      <c r="K80" s="67"/>
      <c r="M80" s="67"/>
      <c r="N80" s="67"/>
      <c r="P80" s="68"/>
    </row>
    <row r="81" spans="1:16" s="42" customFormat="1" x14ac:dyDescent="0.25">
      <c r="A81" s="45"/>
      <c r="B81" s="46"/>
      <c r="C81" s="47"/>
      <c r="D81" s="48"/>
      <c r="E81" s="49"/>
      <c r="F81" s="67"/>
      <c r="G81" s="67"/>
      <c r="H81" s="67"/>
      <c r="I81" s="67"/>
      <c r="J81" s="67"/>
      <c r="K81" s="67"/>
      <c r="M81" s="67"/>
      <c r="N81" s="67"/>
      <c r="P81" s="68"/>
    </row>
    <row r="82" spans="1:16" s="42" customFormat="1" x14ac:dyDescent="0.25">
      <c r="A82" s="45"/>
      <c r="B82" s="46"/>
      <c r="C82" s="47"/>
      <c r="D82" s="48"/>
      <c r="E82" s="49"/>
      <c r="F82" s="67"/>
      <c r="G82" s="67"/>
      <c r="H82" s="67"/>
      <c r="I82" s="67"/>
      <c r="J82" s="67"/>
      <c r="K82" s="67"/>
      <c r="M82" s="67"/>
      <c r="N82" s="67"/>
      <c r="P82" s="68"/>
    </row>
    <row r="83" spans="1:16" s="42" customFormat="1" x14ac:dyDescent="0.25">
      <c r="A83" s="45"/>
      <c r="B83" s="46"/>
      <c r="C83" s="47"/>
      <c r="D83" s="48"/>
      <c r="E83" s="49"/>
      <c r="F83" s="67"/>
      <c r="G83" s="67"/>
      <c r="H83" s="67"/>
      <c r="I83" s="67"/>
      <c r="J83" s="67"/>
      <c r="K83" s="67"/>
      <c r="M83" s="67"/>
      <c r="N83" s="67"/>
      <c r="P83" s="68"/>
    </row>
    <row r="84" spans="1:16" s="42" customFormat="1" x14ac:dyDescent="0.25">
      <c r="A84" s="45"/>
      <c r="B84" s="46"/>
      <c r="C84" s="47"/>
      <c r="D84" s="48"/>
      <c r="E84" s="49"/>
      <c r="F84" s="67"/>
      <c r="G84" s="67"/>
      <c r="H84" s="67"/>
      <c r="I84" s="67"/>
      <c r="J84" s="67"/>
      <c r="K84" s="67"/>
      <c r="M84" s="67"/>
      <c r="N84" s="67"/>
      <c r="P84" s="68"/>
    </row>
    <row r="85" spans="1:16" s="42" customFormat="1" x14ac:dyDescent="0.25">
      <c r="A85" s="45"/>
      <c r="B85" s="46"/>
      <c r="C85" s="47"/>
      <c r="D85" s="48"/>
      <c r="E85" s="49"/>
      <c r="F85" s="67"/>
      <c r="G85" s="67"/>
      <c r="H85" s="67"/>
      <c r="I85" s="67"/>
      <c r="J85" s="67"/>
      <c r="K85" s="67"/>
      <c r="M85" s="67"/>
      <c r="N85" s="67"/>
      <c r="P85" s="68"/>
    </row>
    <row r="86" spans="1:16" s="42" customFormat="1" x14ac:dyDescent="0.25">
      <c r="A86" s="45"/>
      <c r="B86" s="46"/>
      <c r="C86" s="47"/>
      <c r="D86" s="48"/>
      <c r="E86" s="49"/>
      <c r="F86" s="67"/>
      <c r="G86" s="67"/>
      <c r="H86" s="67"/>
      <c r="I86" s="67"/>
      <c r="J86" s="67"/>
      <c r="K86" s="67"/>
      <c r="M86" s="67"/>
      <c r="N86" s="67"/>
      <c r="P86" s="68"/>
    </row>
    <row r="87" spans="1:16" s="42" customFormat="1" x14ac:dyDescent="0.25">
      <c r="A87" s="45"/>
      <c r="B87" s="46"/>
      <c r="C87" s="47"/>
      <c r="D87" s="48"/>
      <c r="E87" s="49"/>
      <c r="F87" s="67"/>
      <c r="G87" s="67"/>
      <c r="H87" s="67"/>
      <c r="I87" s="67"/>
      <c r="J87" s="67"/>
      <c r="K87" s="67"/>
      <c r="M87" s="67"/>
      <c r="N87" s="67"/>
      <c r="P87" s="68"/>
    </row>
    <row r="88" spans="1:16" s="42" customFormat="1" x14ac:dyDescent="0.25">
      <c r="A88" s="45"/>
      <c r="B88" s="46"/>
      <c r="C88" s="47"/>
      <c r="D88" s="48"/>
      <c r="E88" s="49"/>
      <c r="F88" s="67"/>
      <c r="G88" s="67"/>
      <c r="H88" s="67"/>
      <c r="I88" s="67"/>
      <c r="J88" s="67"/>
      <c r="K88" s="67"/>
      <c r="M88" s="67"/>
      <c r="N88" s="67"/>
      <c r="P88" s="68"/>
    </row>
    <row r="89" spans="1:16" s="42" customFormat="1" x14ac:dyDescent="0.25">
      <c r="A89" s="45"/>
      <c r="B89" s="46"/>
      <c r="C89" s="47"/>
      <c r="D89" s="48"/>
      <c r="E89" s="49"/>
      <c r="F89" s="67"/>
      <c r="G89" s="67"/>
      <c r="H89" s="67"/>
      <c r="I89" s="67"/>
      <c r="J89" s="67"/>
      <c r="K89" s="67"/>
      <c r="M89" s="67"/>
      <c r="N89" s="67"/>
      <c r="P89" s="68"/>
    </row>
    <row r="90" spans="1:16" s="42" customFormat="1" x14ac:dyDescent="0.25">
      <c r="A90" s="45"/>
      <c r="B90" s="46"/>
      <c r="C90" s="47"/>
      <c r="D90" s="48"/>
      <c r="E90" s="49"/>
      <c r="F90" s="67"/>
      <c r="G90" s="67"/>
      <c r="H90" s="67"/>
      <c r="I90" s="67"/>
      <c r="J90" s="67"/>
      <c r="K90" s="67"/>
      <c r="M90" s="67"/>
      <c r="N90" s="67"/>
      <c r="P90" s="68"/>
    </row>
    <row r="91" spans="1:16" s="42" customFormat="1" x14ac:dyDescent="0.25">
      <c r="A91" s="45"/>
      <c r="B91" s="46"/>
      <c r="C91" s="47"/>
      <c r="D91" s="48"/>
      <c r="E91" s="49"/>
      <c r="F91" s="67"/>
      <c r="G91" s="67"/>
      <c r="H91" s="67"/>
      <c r="I91" s="67"/>
      <c r="J91" s="67"/>
      <c r="K91" s="67"/>
      <c r="M91" s="67"/>
      <c r="N91" s="67"/>
      <c r="P91" s="68"/>
    </row>
    <row r="92" spans="1:16" s="42" customFormat="1" x14ac:dyDescent="0.25">
      <c r="A92" s="45"/>
      <c r="B92" s="46"/>
      <c r="C92" s="47"/>
      <c r="D92" s="48"/>
      <c r="E92" s="49"/>
      <c r="F92" s="67"/>
      <c r="G92" s="67"/>
      <c r="H92" s="67"/>
      <c r="I92" s="67"/>
      <c r="J92" s="67"/>
      <c r="K92" s="67"/>
      <c r="M92" s="67"/>
      <c r="N92" s="67"/>
      <c r="P92" s="68"/>
    </row>
    <row r="93" spans="1:16" s="42" customFormat="1" x14ac:dyDescent="0.25">
      <c r="A93" s="45"/>
      <c r="B93" s="46"/>
      <c r="C93" s="47"/>
      <c r="D93" s="48"/>
      <c r="E93" s="49"/>
      <c r="F93" s="67"/>
      <c r="G93" s="67"/>
      <c r="H93" s="67"/>
      <c r="I93" s="67"/>
      <c r="J93" s="67"/>
      <c r="K93" s="67"/>
      <c r="M93" s="67"/>
      <c r="N93" s="67"/>
      <c r="P93" s="68"/>
    </row>
    <row r="94" spans="1:16" s="42" customFormat="1" x14ac:dyDescent="0.25">
      <c r="A94" s="45"/>
      <c r="B94" s="46"/>
      <c r="C94" s="47"/>
      <c r="D94" s="48"/>
      <c r="E94" s="49"/>
      <c r="F94" s="67"/>
      <c r="G94" s="67"/>
      <c r="H94" s="67"/>
      <c r="I94" s="67"/>
      <c r="J94" s="67"/>
      <c r="K94" s="67"/>
      <c r="M94" s="67"/>
      <c r="N94" s="67"/>
      <c r="P94" s="68"/>
    </row>
    <row r="95" spans="1:16" s="42" customFormat="1" x14ac:dyDescent="0.25">
      <c r="A95" s="45"/>
      <c r="B95" s="46"/>
      <c r="C95" s="47"/>
      <c r="D95" s="48"/>
      <c r="E95" s="49"/>
      <c r="F95" s="67"/>
      <c r="G95" s="67"/>
      <c r="H95" s="67"/>
      <c r="I95" s="67"/>
      <c r="J95" s="67"/>
      <c r="K95" s="67"/>
      <c r="M95" s="67"/>
      <c r="N95" s="67"/>
      <c r="P95" s="68"/>
    </row>
    <row r="96" spans="1:16" s="42" customFormat="1" x14ac:dyDescent="0.25">
      <c r="A96" s="45"/>
      <c r="B96" s="46"/>
      <c r="C96" s="47"/>
      <c r="D96" s="48"/>
      <c r="E96" s="49"/>
      <c r="F96" s="67"/>
      <c r="G96" s="67"/>
      <c r="H96" s="67"/>
      <c r="I96" s="67"/>
      <c r="J96" s="67"/>
      <c r="K96" s="67"/>
      <c r="M96" s="67"/>
      <c r="N96" s="67"/>
      <c r="P96" s="68"/>
    </row>
    <row r="97" spans="1:16" s="42" customFormat="1" x14ac:dyDescent="0.25">
      <c r="A97" s="45"/>
      <c r="B97" s="46"/>
      <c r="C97" s="47"/>
      <c r="D97" s="48"/>
      <c r="E97" s="49"/>
      <c r="F97" s="67"/>
      <c r="G97" s="67"/>
      <c r="H97" s="67"/>
      <c r="I97" s="67"/>
      <c r="J97" s="67"/>
      <c r="K97" s="67"/>
      <c r="M97" s="67"/>
      <c r="N97" s="67"/>
      <c r="P97" s="68"/>
    </row>
    <row r="98" spans="1:16" s="42" customFormat="1" x14ac:dyDescent="0.25">
      <c r="A98" s="45"/>
      <c r="B98" s="46"/>
      <c r="C98" s="47"/>
      <c r="D98" s="48"/>
      <c r="E98" s="49"/>
      <c r="F98" s="67"/>
      <c r="G98" s="67"/>
      <c r="H98" s="67"/>
      <c r="I98" s="67"/>
      <c r="J98" s="67"/>
      <c r="K98" s="67"/>
      <c r="M98" s="67"/>
      <c r="N98" s="67"/>
      <c r="P98" s="68"/>
    </row>
    <row r="99" spans="1:16" s="42" customFormat="1" x14ac:dyDescent="0.25">
      <c r="A99" s="45"/>
      <c r="B99" s="46"/>
      <c r="C99" s="47"/>
      <c r="D99" s="48"/>
      <c r="E99" s="49"/>
      <c r="F99" s="67"/>
      <c r="G99" s="67"/>
      <c r="H99" s="67"/>
      <c r="I99" s="67"/>
      <c r="J99" s="67"/>
      <c r="K99" s="67"/>
      <c r="M99" s="67"/>
      <c r="N99" s="67"/>
      <c r="P99" s="68"/>
    </row>
    <row r="100" spans="1:16" s="42" customFormat="1" x14ac:dyDescent="0.25">
      <c r="A100" s="45"/>
      <c r="B100" s="46"/>
      <c r="C100" s="47"/>
      <c r="D100" s="48"/>
      <c r="E100" s="49"/>
      <c r="F100" s="67"/>
      <c r="G100" s="67"/>
      <c r="H100" s="67"/>
      <c r="I100" s="67"/>
      <c r="J100" s="67"/>
      <c r="K100" s="67"/>
      <c r="M100" s="67"/>
      <c r="N100" s="67"/>
      <c r="P100" s="68"/>
    </row>
    <row r="101" spans="1:16" s="42" customFormat="1" x14ac:dyDescent="0.25">
      <c r="A101" s="45"/>
      <c r="B101" s="46"/>
      <c r="C101" s="47"/>
      <c r="D101" s="48"/>
      <c r="E101" s="49"/>
      <c r="F101" s="67"/>
      <c r="G101" s="67"/>
      <c r="H101" s="67"/>
      <c r="I101" s="67"/>
      <c r="J101" s="67"/>
      <c r="K101" s="67"/>
      <c r="M101" s="67"/>
      <c r="N101" s="67"/>
      <c r="P101" s="68"/>
    </row>
    <row r="102" spans="1:16" s="42" customFormat="1" x14ac:dyDescent="0.25">
      <c r="A102" s="45"/>
      <c r="B102" s="46"/>
      <c r="C102" s="47"/>
      <c r="D102" s="48"/>
      <c r="E102" s="49"/>
      <c r="F102" s="67"/>
      <c r="G102" s="67"/>
      <c r="H102" s="67"/>
      <c r="I102" s="67"/>
      <c r="J102" s="67"/>
      <c r="K102" s="67"/>
      <c r="M102" s="67"/>
      <c r="N102" s="67"/>
      <c r="P102" s="68"/>
    </row>
    <row r="103" spans="1:16" s="42" customFormat="1" x14ac:dyDescent="0.25">
      <c r="A103" s="45"/>
      <c r="B103" s="46"/>
      <c r="C103" s="47"/>
      <c r="D103" s="48"/>
      <c r="E103" s="49"/>
      <c r="F103" s="67"/>
      <c r="G103" s="67"/>
      <c r="H103" s="67"/>
      <c r="I103" s="67"/>
      <c r="J103" s="67"/>
      <c r="K103" s="67"/>
      <c r="M103" s="67"/>
      <c r="N103" s="67"/>
      <c r="P103" s="68"/>
    </row>
    <row r="104" spans="1:16" s="42" customFormat="1" x14ac:dyDescent="0.25">
      <c r="A104" s="45"/>
      <c r="B104" s="46"/>
      <c r="C104" s="47"/>
      <c r="D104" s="48"/>
      <c r="E104" s="49"/>
      <c r="F104" s="67"/>
      <c r="G104" s="67"/>
      <c r="H104" s="67"/>
      <c r="I104" s="67"/>
      <c r="J104" s="67"/>
      <c r="K104" s="67"/>
      <c r="M104" s="67"/>
      <c r="N104" s="67"/>
      <c r="P104" s="68"/>
    </row>
    <row r="105" spans="1:16" s="42" customFormat="1" x14ac:dyDescent="0.25">
      <c r="A105" s="45"/>
      <c r="B105" s="46"/>
      <c r="C105" s="47"/>
      <c r="D105" s="48"/>
      <c r="E105" s="49"/>
      <c r="F105" s="67"/>
      <c r="G105" s="67"/>
      <c r="H105" s="67"/>
      <c r="I105" s="67"/>
      <c r="J105" s="67"/>
      <c r="K105" s="67"/>
      <c r="M105" s="67"/>
      <c r="N105" s="67"/>
      <c r="P105" s="68"/>
    </row>
    <row r="106" spans="1:16" s="42" customFormat="1" x14ac:dyDescent="0.25">
      <c r="A106" s="45"/>
      <c r="B106" s="46"/>
      <c r="C106" s="47"/>
      <c r="D106" s="48"/>
      <c r="E106" s="49"/>
      <c r="F106" s="67"/>
      <c r="G106" s="67"/>
      <c r="H106" s="67"/>
      <c r="I106" s="67"/>
      <c r="J106" s="67"/>
      <c r="K106" s="67"/>
      <c r="M106" s="67"/>
      <c r="N106" s="67"/>
      <c r="P106" s="68"/>
    </row>
    <row r="107" spans="1:16" s="42" customFormat="1" x14ac:dyDescent="0.25">
      <c r="A107" s="45"/>
      <c r="B107" s="46"/>
      <c r="C107" s="47"/>
      <c r="D107" s="48"/>
      <c r="E107" s="49"/>
      <c r="F107" s="67"/>
      <c r="G107" s="67"/>
      <c r="H107" s="67"/>
      <c r="I107" s="67"/>
      <c r="J107" s="67"/>
      <c r="K107" s="67"/>
      <c r="M107" s="67"/>
      <c r="N107" s="67"/>
      <c r="P107" s="68"/>
    </row>
    <row r="108" spans="1:16" s="42" customFormat="1" x14ac:dyDescent="0.25">
      <c r="A108" s="45"/>
      <c r="B108" s="46"/>
      <c r="C108" s="47"/>
      <c r="D108" s="48"/>
      <c r="E108" s="49"/>
      <c r="F108" s="67"/>
      <c r="G108" s="67"/>
      <c r="H108" s="67"/>
      <c r="I108" s="67"/>
      <c r="J108" s="67"/>
      <c r="K108" s="67"/>
      <c r="M108" s="67"/>
      <c r="N108" s="67"/>
      <c r="P108" s="68"/>
    </row>
    <row r="109" spans="1:16" s="42" customFormat="1" x14ac:dyDescent="0.25">
      <c r="A109" s="45"/>
      <c r="B109" s="46"/>
      <c r="C109" s="47"/>
      <c r="D109" s="48"/>
      <c r="E109" s="49"/>
      <c r="F109" s="67"/>
      <c r="G109" s="67"/>
      <c r="H109" s="67"/>
      <c r="I109" s="67"/>
      <c r="J109" s="67"/>
      <c r="K109" s="67"/>
      <c r="M109" s="67"/>
      <c r="N109" s="67"/>
      <c r="P109" s="68"/>
    </row>
    <row r="110" spans="1:16" s="42" customFormat="1" x14ac:dyDescent="0.25">
      <c r="A110" s="45"/>
      <c r="B110" s="46"/>
      <c r="C110" s="47"/>
      <c r="D110" s="48"/>
      <c r="E110" s="49"/>
      <c r="F110" s="67"/>
      <c r="G110" s="67"/>
      <c r="H110" s="67"/>
      <c r="I110" s="67"/>
      <c r="J110" s="67"/>
      <c r="K110" s="67"/>
      <c r="M110" s="67"/>
      <c r="N110" s="67"/>
      <c r="P110" s="68"/>
    </row>
    <row r="111" spans="1:16" s="42" customFormat="1" x14ac:dyDescent="0.25">
      <c r="A111" s="45"/>
      <c r="B111" s="46"/>
      <c r="C111" s="47"/>
      <c r="D111" s="48"/>
      <c r="E111" s="49"/>
      <c r="F111" s="67"/>
      <c r="G111" s="67"/>
      <c r="H111" s="67"/>
      <c r="I111" s="67"/>
      <c r="J111" s="67"/>
      <c r="K111" s="67"/>
      <c r="M111" s="67"/>
      <c r="N111" s="67"/>
      <c r="P111" s="68"/>
    </row>
  </sheetData>
  <sheetProtection algorithmName="SHA-512" hashValue="hKDu40eONgxcLuGJw0N/c1Fey2zQnpDbqKSBxMazu5ei6vCE8I7AMOl62MYCvYDqMdH5uA0xWc+6Jsui7IdK5Q==" saltValue="k3SMOMEoaotpfZgrSzjX+A==" spinCount="100000" sheet="1" objects="1" scenarios="1" formatCells="0" formatColumns="0" formatRows="0"/>
  <mergeCells count="4">
    <mergeCell ref="F3:M3"/>
    <mergeCell ref="F6:M6"/>
    <mergeCell ref="F14:M14"/>
    <mergeCell ref="F1:M1"/>
  </mergeCells>
  <conditionalFormatting sqref="D3">
    <cfRule type="dataBar" priority="111">
      <dataBar>
        <cfvo type="num" val="0.1"/>
        <cfvo type="num" val="1"/>
        <color theme="9" tint="0.39997558519241921"/>
      </dataBar>
      <extLst>
        <ext xmlns:x14="http://schemas.microsoft.com/office/spreadsheetml/2009/9/main" uri="{B025F937-C7B1-47D3-B67F-A62EFF666E3E}">
          <x14:id>{8184E8C1-CDEB-44A9-BA08-B1A57EFC7F1E}</x14:id>
        </ext>
      </extLst>
    </cfRule>
  </conditionalFormatting>
  <conditionalFormatting sqref="D7">
    <cfRule type="dataBar" priority="4">
      <dataBar>
        <cfvo type="num" val="0.1"/>
        <cfvo type="num" val="1"/>
        <color theme="9" tint="0.39997558519241921"/>
      </dataBar>
      <extLst>
        <ext xmlns:x14="http://schemas.microsoft.com/office/spreadsheetml/2009/9/main" uri="{B025F937-C7B1-47D3-B67F-A62EFF666E3E}">
          <x14:id>{B85F7116-5E19-4D05-AB0B-8EF8D6434ACF}</x14:id>
        </ext>
      </extLst>
    </cfRule>
  </conditionalFormatting>
  <conditionalFormatting sqref="D8:D12">
    <cfRule type="expression" dxfId="32" priority="100">
      <formula>AND(A8&lt;&gt;1,ISNUMBER(B8),OR(ISNUMBER(C8),C8="PG"))</formula>
    </cfRule>
  </conditionalFormatting>
  <conditionalFormatting sqref="D15">
    <cfRule type="dataBar" priority="3">
      <dataBar>
        <cfvo type="num" val="0.1"/>
        <cfvo type="num" val="1"/>
        <color theme="9" tint="0.39997558519241921"/>
      </dataBar>
      <extLst>
        <ext xmlns:x14="http://schemas.microsoft.com/office/spreadsheetml/2009/9/main" uri="{B025F937-C7B1-47D3-B67F-A62EFF666E3E}">
          <x14:id>{E86498A7-E1B4-49C9-9513-5AC9BEB7CB1E}</x14:id>
        </ext>
      </extLst>
    </cfRule>
  </conditionalFormatting>
  <conditionalFormatting sqref="D16:D19">
    <cfRule type="expression" dxfId="31" priority="2">
      <formula>AND(A16&lt;&gt;1,ISNUMBER(B16),OR(ISNUMBER(C16),C16="PG"))</formula>
    </cfRule>
  </conditionalFormatting>
  <dataValidations count="2">
    <dataValidation type="list" allowBlank="1" showInputMessage="1" showErrorMessage="1" error="Opção inválida!" sqref="F8:H12 F16:H19 J8:L12 J16:L19" xr:uid="{EFA3D77C-27F7-438D-814D-EF94469DA3B3}">
      <formula1>"0,1,2,3,4"</formula1>
    </dataValidation>
    <dataValidation type="list" allowBlank="1" showErrorMessage="1" error="Opção inválida! Ou 0 ou 1." sqref="I8:I12 I16:I19 M8:N12 M16:N19" xr:uid="{17CDC7AD-6A7A-45A0-85E6-6DE415B9A351}">
      <formula1>"0,1"</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8184E8C1-CDEB-44A9-BA08-B1A57EFC7F1E}">
            <x14:dataBar minLength="0" maxLength="100" gradient="0">
              <x14:cfvo type="num">
                <xm:f>0.1</xm:f>
              </x14:cfvo>
              <x14:cfvo type="num">
                <xm:f>1</xm:f>
              </x14:cfvo>
              <x14:negativeFillColor rgb="FFFF0000"/>
              <x14:axisColor rgb="FF000000"/>
            </x14:dataBar>
          </x14:cfRule>
          <xm:sqref>D3</xm:sqref>
        </x14:conditionalFormatting>
        <x14:conditionalFormatting xmlns:xm="http://schemas.microsoft.com/office/excel/2006/main">
          <x14:cfRule type="dataBar" id="{B85F7116-5E19-4D05-AB0B-8EF8D6434ACF}">
            <x14:dataBar minLength="0" maxLength="100" gradient="0">
              <x14:cfvo type="num">
                <xm:f>0.1</xm:f>
              </x14:cfvo>
              <x14:cfvo type="num">
                <xm:f>1</xm:f>
              </x14:cfvo>
              <x14:negativeFillColor rgb="FFFF0000"/>
              <x14:axisColor rgb="FF000000"/>
            </x14:dataBar>
          </x14:cfRule>
          <xm:sqref>D7</xm:sqref>
        </x14:conditionalFormatting>
        <x14:conditionalFormatting xmlns:xm="http://schemas.microsoft.com/office/excel/2006/main">
          <x14:cfRule type="dataBar" id="{E86498A7-E1B4-49C9-9513-5AC9BEB7CB1E}">
            <x14:dataBar minLength="0" maxLength="100" gradient="0">
              <x14:cfvo type="num">
                <xm:f>0.1</xm:f>
              </x14:cfvo>
              <x14:cfvo type="num">
                <xm:f>1</xm:f>
              </x14:cfvo>
              <x14:negativeFillColor rgb="FFFF0000"/>
              <x14:axisColor rgb="FF000000"/>
            </x14:dataBar>
          </x14:cfRule>
          <xm:sqref>D15</xm:sqref>
        </x14:conditionalFormatting>
      </x14:conditionalFormatting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Planilha8"/>
  <dimension ref="A1:Z98"/>
  <sheetViews>
    <sheetView zoomScale="115" zoomScaleNormal="115" workbookViewId="0">
      <selection activeCell="C2" sqref="C2"/>
    </sheetView>
  </sheetViews>
  <sheetFormatPr defaultRowHeight="21" x14ac:dyDescent="0.25"/>
  <cols>
    <col min="1" max="1" width="2.42578125" style="10" customWidth="1"/>
    <col min="2" max="2" width="2.42578125" style="1" customWidth="1"/>
    <col min="3" max="3" width="3.140625" style="3" customWidth="1"/>
    <col min="4" max="4" width="40.5703125" style="2" customWidth="1"/>
    <col min="5" max="5" width="50.42578125" style="49" customWidth="1"/>
    <col min="6" max="8" width="3.5703125" style="67" bestFit="1" customWidth="1"/>
    <col min="9" max="9" width="3.28515625" style="67" customWidth="1"/>
    <col min="10" max="10" width="3.7109375" style="67" bestFit="1" customWidth="1"/>
    <col min="11" max="11" width="3.5703125" style="67" bestFit="1" customWidth="1"/>
    <col min="12" max="12" width="3.5703125" style="42" bestFit="1" customWidth="1"/>
    <col min="13" max="14" width="3.42578125" style="67" customWidth="1"/>
    <col min="15" max="15" width="46.5703125" style="42" customWidth="1"/>
    <col min="16" max="16" width="4" style="84" customWidth="1"/>
    <col min="17" max="17" width="30.140625" style="42" customWidth="1"/>
    <col min="18" max="26" width="9.28515625" style="42"/>
  </cols>
  <sheetData>
    <row r="1" spans="1:17" ht="17.100000000000001" customHeight="1" x14ac:dyDescent="0.25">
      <c r="B1" s="171"/>
      <c r="C1" s="172"/>
      <c r="D1" s="173" t="str">
        <f>Capa!A1</f>
        <v>MEGplan MEGIA 2026</v>
      </c>
      <c r="E1" s="173"/>
      <c r="F1" s="364" t="s">
        <v>68</v>
      </c>
      <c r="G1" s="365"/>
      <c r="H1" s="365"/>
      <c r="I1" s="365"/>
      <c r="J1" s="365"/>
      <c r="K1" s="365"/>
      <c r="L1" s="365"/>
      <c r="M1" s="366"/>
      <c r="N1" s="323"/>
      <c r="O1" s="50"/>
      <c r="P1" s="79"/>
      <c r="Q1" s="50"/>
    </row>
    <row r="2" spans="1:17" ht="27.75" x14ac:dyDescent="0.25">
      <c r="B2" s="12" t="s">
        <v>25</v>
      </c>
      <c r="C2" s="12" t="s">
        <v>26</v>
      </c>
      <c r="D2" s="97"/>
      <c r="E2" s="95"/>
      <c r="F2" s="120" t="s">
        <v>35</v>
      </c>
      <c r="G2" s="70" t="s">
        <v>38</v>
      </c>
      <c r="H2" s="70" t="s">
        <v>37</v>
      </c>
      <c r="I2" s="334" t="s">
        <v>245</v>
      </c>
      <c r="J2" s="70" t="s">
        <v>36</v>
      </c>
      <c r="K2" s="70" t="s">
        <v>40</v>
      </c>
      <c r="L2" s="335" t="s">
        <v>39</v>
      </c>
      <c r="M2" s="316" t="s">
        <v>246</v>
      </c>
      <c r="N2" s="340" t="s">
        <v>243</v>
      </c>
      <c r="O2" s="51" t="s">
        <v>41</v>
      </c>
      <c r="P2" s="89" t="s">
        <v>42</v>
      </c>
      <c r="Q2" s="51" t="s">
        <v>244</v>
      </c>
    </row>
    <row r="3" spans="1:17" ht="15" x14ac:dyDescent="0.25">
      <c r="B3" s="93"/>
      <c r="C3" s="94"/>
      <c r="D3" s="111">
        <f>IF(SUM(A4:A27)&lt;=0,0,COUNTIFS(A4:A27,"=1",M4:M27,"&lt;&gt;")/SUM(A4:A27))</f>
        <v>0</v>
      </c>
      <c r="E3" s="25"/>
      <c r="F3" s="361">
        <f>MIN(IF(OR(Capa!$B$6=0,Capa!$B$6=1),AVERAGE(F6,F13,F21),(F6*'Quadro Geral'!D26+F13*'Quadro Geral'!D27+F21*'Quadro Geral'!D28)/'Quadro Geral'!D25)+N3,1)</f>
        <v>0</v>
      </c>
      <c r="G3" s="362"/>
      <c r="H3" s="362"/>
      <c r="I3" s="362"/>
      <c r="J3" s="362"/>
      <c r="K3" s="362"/>
      <c r="L3" s="362"/>
      <c r="M3" s="363"/>
      <c r="N3" s="341">
        <f>IF(OR(AND(Capa!$B$6=2,I4&gt;0),AND(Capa!$B$6=3,I4&gt;1)),0.05,0)+IF(AND(Capa!$B$6=3,I4=1),0.02,0)+IF(OR(AND(Capa!$B$6=2,M4&gt;0),AND(Capa!$B$6=3,M4&gt;1)),0.05,0)+IF(AND(Capa!$B$6=3,M4=1),0.02,0)</f>
        <v>0</v>
      </c>
      <c r="O3" s="95"/>
      <c r="P3" s="96"/>
      <c r="Q3" s="95"/>
    </row>
    <row r="4" spans="1:17" ht="33.75" x14ac:dyDescent="0.25">
      <c r="A4" s="11"/>
      <c r="B4" s="16" t="str">
        <f>IF(ISBLANK(C4),"",IF(ISERR(SEARCH(C4&amp;"\","&lt;B&gt;\&lt;1&gt;\&lt;2&gt;\&lt;3&gt;\")),IF(AND(NOT(ISBLANK(#REF!)),#REF!&lt;=3),#REF!,""),
IF(SEARCH(C4&amp;"\","&lt;B&gt;\&lt;1&gt;\&lt;2&gt;\&lt;3&gt;\")=1,0,IF(SEARCH(C4&amp;"\","&lt;B&gt;\&lt;1&gt;\&lt;2&gt;\&lt;3&gt;\")=5,1,IF(SEARCH(C4&amp;"\","&lt;B&gt;\&lt;1&gt;\&lt;2&gt;\&lt;3&gt;\")=9,2,IF(SEARCH(C4&amp;"\","&lt;B&gt;\&lt;1&gt;\&lt;2&gt;\&lt;3&gt;\")=13,3,""))))))</f>
        <v/>
      </c>
      <c r="C4" s="20"/>
      <c r="D4" s="19" t="s">
        <v>19</v>
      </c>
      <c r="E4" s="329" t="s">
        <v>308</v>
      </c>
      <c r="F4" s="321">
        <f t="shared" ref="F4:K4" si="0">AVERAGE(F7,F14,F22)</f>
        <v>0</v>
      </c>
      <c r="G4" s="321">
        <f t="shared" si="0"/>
        <v>0</v>
      </c>
      <c r="H4" s="321">
        <f t="shared" si="0"/>
        <v>0</v>
      </c>
      <c r="I4" s="315">
        <f>I7+I14+I22</f>
        <v>0</v>
      </c>
      <c r="J4" s="321">
        <f t="shared" si="0"/>
        <v>0</v>
      </c>
      <c r="K4" s="321">
        <f t="shared" si="0"/>
        <v>0</v>
      </c>
      <c r="L4" s="321">
        <f t="shared" ref="L4" si="1">AVERAGE(L7,L14,L22)</f>
        <v>0</v>
      </c>
      <c r="M4" s="315">
        <f>M7+M14+M22</f>
        <v>0</v>
      </c>
      <c r="N4" s="315"/>
      <c r="O4" s="52"/>
      <c r="P4" s="80"/>
      <c r="Q4" s="52"/>
    </row>
    <row r="5" spans="1:17" ht="11.1" customHeight="1" x14ac:dyDescent="0.25">
      <c r="A5" s="11"/>
      <c r="B5" s="130" t="str">
        <f>IF(ISBLANK(C5),"",IF(ISERR(SEARCH(C5&amp;"\","&lt;B&gt;\&lt;1&gt;\&lt;2&gt;\&lt;3&gt;\")),IF(AND(NOT(ISBLANK(#REF!)),#REF!&lt;=3),#REF!,""),
IF(SEARCH(C5&amp;"\","&lt;B&gt;\&lt;1&gt;\&lt;2&gt;\&lt;3&gt;\")=1,0,IF(SEARCH(C5&amp;"\","&lt;B&gt;\&lt;1&gt;\&lt;2&gt;\&lt;3&gt;\")=5,1,IF(SEARCH(C5&amp;"\","&lt;B&gt;\&lt;1&gt;\&lt;2&gt;\&lt;3&gt;\")=9,2,IF(SEARCH(C5&amp;"\","&lt;B&gt;\&lt;1&gt;\&lt;2&gt;\&lt;3&gt;\")=13,3,""))))))</f>
        <v/>
      </c>
      <c r="C5" s="138"/>
      <c r="D5" s="166"/>
      <c r="E5" s="133"/>
      <c r="F5" s="153"/>
      <c r="G5" s="153"/>
      <c r="H5" s="153"/>
      <c r="I5" s="153"/>
      <c r="J5" s="153"/>
      <c r="K5" s="153"/>
      <c r="L5" s="142"/>
      <c r="M5" s="153"/>
      <c r="N5" s="343"/>
      <c r="O5" s="167"/>
      <c r="P5" s="168"/>
      <c r="Q5" s="136"/>
    </row>
    <row r="6" spans="1:17" ht="20.25" x14ac:dyDescent="0.25">
      <c r="A6" s="11"/>
      <c r="B6" s="126" t="str">
        <f t="shared" ref="B6:B7" si="2">IF(ISBLANK(C6),"",IF(ISERR(SEARCH(C6&amp;"\","&lt;B&gt;\&lt;1&gt;\&lt;2&gt;\&lt;3&gt;\")),IF(AND(NOT(ISBLANK(B5)),B5&lt;=3),B5,""),
IF(SEARCH(C6&amp;"\","&lt;B&gt;\&lt;1&gt;\&lt;2&gt;\&lt;3&gt;\")=1,0,IF(SEARCH(C6&amp;"\","&lt;B&gt;\&lt;1&gt;\&lt;2&gt;\&lt;3&gt;\")=5,1,IF(SEARCH(C6&amp;"\","&lt;B&gt;\&lt;1&gt;\&lt;2&gt;\&lt;3&gt;\")=9,2,IF(SEARCH(C6&amp;"\","&lt;B&gt;\&lt;1&gt;\&lt;2&gt;\&lt;3&gt;\")=13,3,""))))))</f>
        <v/>
      </c>
      <c r="C6" s="163"/>
      <c r="D6" s="305" t="s">
        <v>29</v>
      </c>
      <c r="E6" s="318"/>
      <c r="F6" s="361">
        <f>(F7*20+G7*10+H7*10+J7*30+K7*15+L7*15)/100</f>
        <v>0</v>
      </c>
      <c r="G6" s="362"/>
      <c r="H6" s="362"/>
      <c r="I6" s="362"/>
      <c r="J6" s="362"/>
      <c r="K6" s="362"/>
      <c r="L6" s="362"/>
      <c r="M6" s="363"/>
      <c r="N6" s="326"/>
      <c r="O6" s="164"/>
      <c r="P6" s="165"/>
      <c r="Q6" s="128"/>
    </row>
    <row r="7" spans="1:17" ht="14.65" customHeight="1" x14ac:dyDescent="0.25">
      <c r="A7" s="11"/>
      <c r="B7" s="30" t="str">
        <f t="shared" si="2"/>
        <v/>
      </c>
      <c r="C7" s="160"/>
      <c r="D7" s="111">
        <f>IF(SUM(A8:A12)&lt;=0,0,COUNTIF(M8:M12,"&lt;&gt;")/SUM(A8:A12))</f>
        <v>0</v>
      </c>
      <c r="E7" s="318" t="s">
        <v>194</v>
      </c>
      <c r="F7" s="114">
        <f>(COUNTIFS($A7:$A12,"&gt;0",$C7:$C12,"=PG",F7:F12,"=1")*Capa!$G$14+COUNTIFS($A7:$A12,"&gt;0",$C7:$C12,"=PG",F7:F12,"=2")*Capa!$H$14+COUNTIFS($A7:$A12,"&gt;0",$C7:$C12,"=PG",F7:F12,"=3")*Capa!$I$14+COUNTIFS($A7:$A12,"&gt;0",$C7:$C12,"=PG",F7:F12,"=4")*Capa!$J$14)/(COUNTIFS($A7:$A12,"&gt;0",$C7:$C12,"=PG")*100)</f>
        <v>0</v>
      </c>
      <c r="G7" s="114">
        <f>(COUNTIFS($A7:$A12,"&gt;0",$C7:$C12,"=PG",G7:G12,"=1")*Capa!$G$14+COUNTIFS($A7:$A12,"&gt;0",$C7:$C12,"=PG",G7:G12,"=2")*Capa!$H$14+COUNTIFS($A7:$A12,"&gt;0",$C7:$C12,"=PG",G7:G12,"=3")*Capa!$I$14+COUNTIFS($A7:$A12,"&gt;0",$C7:$C12,"=PG",G7:G12,"=4")*Capa!$J$14)/(COUNTIFS($A7:$A12,"&gt;0",$C7:$C12,"=PG")*100)</f>
        <v>0</v>
      </c>
      <c r="H7" s="114">
        <f>(COUNTIFS($A7:$A12,"&gt;0",$C7:$C12,"=PG",H7:H12,"=1")*Capa!$G$14+COUNTIFS($A7:$A12,"&gt;0",$C7:$C12,"=PG",H7:H12,"=2")*Capa!$H$14+COUNTIFS($A7:$A12,"&gt;0",$C7:$C12,"=PG",H7:H12,"=3")*Capa!$I$14+COUNTIFS($A7:$A12,"&gt;0",$C7:$C12,"=PG",H7:H12,"=4")*Capa!$J$14)/(COUNTIFS($A7:$A12,"&gt;0",$C7:$C12,"=PG")*100)</f>
        <v>0</v>
      </c>
      <c r="I7" s="315">
        <f>COUNTIFS($A8:$A11,"&gt;0",I8:I11,"&gt;0")</f>
        <v>0</v>
      </c>
      <c r="J7" s="114">
        <f>(COUNTIFS($A7:$A12,"&gt;0",$C7:$C12,"=PG",J7:J12,"=1")*Capa!$G$14+COUNTIFS($A7:$A12,"&gt;0",$C7:$C12,"=PG",J7:J12,"=2")*Capa!$H$14+COUNTIFS($A7:$A12,"&gt;0",$C7:$C12,"=PG",J7:J12,"=3")*Capa!$I$14+COUNTIFS($A7:$A12,"&gt;0",$C7:$C12,"=PG",J7:J12,"=4")*Capa!$J$14)/(COUNTIFS($A7:$A12,"&gt;0",$C7:$C12,"=PG")*100)</f>
        <v>0</v>
      </c>
      <c r="K7" s="114">
        <f>(COUNTIFS($A7:$A12,"&gt;0",$C7:$C12,"=PG",K7:K12,"=1")*Capa!$G$14+COUNTIFS($A7:$A12,"&gt;0",$C7:$C12,"=PG",K7:K12,"=2")*Capa!$H$14+COUNTIFS($A7:$A12,"&gt;0",$C7:$C12,"=PG",K7:K12,"=3")*Capa!$I$14+COUNTIFS($A7:$A12,"&gt;0",$C7:$C12,"=PG",K7:K12,"=4")*Capa!$J$14)/(COUNTIFS($A7:$A12,"&gt;0",$C7:$C12,"=PG")*100)</f>
        <v>0</v>
      </c>
      <c r="L7" s="114">
        <f>(COUNTIFS($A7:$A12,"&gt;0",$C7:$C12,"=PG",L7:L12,"=1")*Capa!$G$14+COUNTIFS($A7:$A12,"&gt;0",$C7:$C12,"=PG",L7:L12,"=2")*Capa!$H$14+COUNTIFS($A7:$A12,"&gt;0",$C7:$C12,"=PG",L7:L12,"=3")*Capa!$I$14+COUNTIFS($A7:$A12,"&gt;0",$C7:$C12,"=PG",L7:L12,"=4")*Capa!$J$14)/(COUNTIFS($A7:$A12,"&gt;0",$C7:$C12,"=PG")*100)</f>
        <v>0</v>
      </c>
      <c r="M7" s="315">
        <f>COUNTIFS($A8:$A11,"&gt;0",M8:M11,"&gt;0")</f>
        <v>0</v>
      </c>
      <c r="N7" s="315"/>
      <c r="O7" s="13"/>
      <c r="P7" s="81"/>
      <c r="Q7" s="13"/>
    </row>
    <row r="8" spans="1:17" ht="67.5" x14ac:dyDescent="0.25">
      <c r="A8" s="11">
        <f>IF(Capa!$B$6&gt;=B8,1,0)</f>
        <v>0</v>
      </c>
      <c r="B8" s="9">
        <v>1</v>
      </c>
      <c r="C8" s="8" t="s">
        <v>24</v>
      </c>
      <c r="D8" s="328" t="s">
        <v>299</v>
      </c>
      <c r="E8" s="329" t="s">
        <v>300</v>
      </c>
      <c r="F8" s="86"/>
      <c r="G8" s="86"/>
      <c r="H8" s="86"/>
      <c r="I8" s="86"/>
      <c r="J8" s="86"/>
      <c r="K8" s="86"/>
      <c r="L8" s="86"/>
      <c r="M8" s="86"/>
      <c r="N8" s="339"/>
      <c r="O8" s="320"/>
      <c r="P8" s="83"/>
      <c r="Q8" s="320"/>
    </row>
    <row r="9" spans="1:17" ht="56.25" x14ac:dyDescent="0.25">
      <c r="A9" s="11">
        <f>IF(Capa!$B$6&gt;=B9,1,0)</f>
        <v>1</v>
      </c>
      <c r="B9" s="9">
        <v>0</v>
      </c>
      <c r="C9" s="8" t="s">
        <v>24</v>
      </c>
      <c r="D9" s="328" t="s">
        <v>165</v>
      </c>
      <c r="E9" s="329" t="s">
        <v>301</v>
      </c>
      <c r="F9" s="86"/>
      <c r="G9" s="86"/>
      <c r="H9" s="86"/>
      <c r="I9" s="86"/>
      <c r="J9" s="86"/>
      <c r="K9" s="86"/>
      <c r="L9" s="86"/>
      <c r="M9" s="86"/>
      <c r="N9" s="339"/>
      <c r="O9" s="320"/>
      <c r="P9" s="83"/>
      <c r="Q9" s="320"/>
    </row>
    <row r="10" spans="1:17" ht="33.75" x14ac:dyDescent="0.25">
      <c r="A10" s="11">
        <f>IF(Capa!$B$6&gt;=B10,1,0)</f>
        <v>1</v>
      </c>
      <c r="B10" s="9">
        <v>0</v>
      </c>
      <c r="C10" s="8" t="s">
        <v>24</v>
      </c>
      <c r="D10" s="328" t="s">
        <v>20</v>
      </c>
      <c r="E10" s="329" t="s">
        <v>203</v>
      </c>
      <c r="F10" s="86"/>
      <c r="G10" s="86"/>
      <c r="H10" s="86"/>
      <c r="I10" s="86"/>
      <c r="J10" s="86"/>
      <c r="K10" s="86"/>
      <c r="L10" s="86"/>
      <c r="M10" s="86"/>
      <c r="N10" s="339"/>
      <c r="O10" s="320"/>
      <c r="P10" s="83"/>
      <c r="Q10" s="320"/>
    </row>
    <row r="11" spans="1:17" ht="56.25" x14ac:dyDescent="0.25">
      <c r="A11" s="11">
        <f>IF(Capa!$B$6&gt;=B11,1,0)</f>
        <v>0</v>
      </c>
      <c r="B11" s="9">
        <v>1</v>
      </c>
      <c r="C11" s="8" t="s">
        <v>24</v>
      </c>
      <c r="D11" s="328" t="s">
        <v>21</v>
      </c>
      <c r="E11" s="329" t="s">
        <v>204</v>
      </c>
      <c r="F11" s="86"/>
      <c r="G11" s="86"/>
      <c r="H11" s="86"/>
      <c r="I11" s="86"/>
      <c r="J11" s="86"/>
      <c r="K11" s="86"/>
      <c r="L11" s="86"/>
      <c r="M11" s="86"/>
      <c r="N11" s="339"/>
      <c r="O11" s="320"/>
      <c r="P11" s="83"/>
      <c r="Q11" s="320"/>
    </row>
    <row r="12" spans="1:17" x14ac:dyDescent="0.25">
      <c r="A12" s="11"/>
      <c r="B12" s="130" t="str">
        <f>IF(ISBLANK(C12),"",IF(ISERR(SEARCH(C12&amp;"\","&lt;B&gt;\&lt;1&gt;\&lt;2&gt;\&lt;3&gt;\")),IF(AND(NOT(ISBLANK(#REF!)),#REF!&lt;=3),#REF!,""),
IF(SEARCH(C12&amp;"\","&lt;B&gt;\&lt;1&gt;\&lt;2&gt;\&lt;3&gt;\")=1,0,IF(SEARCH(C12&amp;"\","&lt;B&gt;\&lt;1&gt;\&lt;2&gt;\&lt;3&gt;\")=5,1,IF(SEARCH(C12&amp;"\","&lt;B&gt;\&lt;1&gt;\&lt;2&gt;\&lt;3&gt;\")=9,2,IF(SEARCH(C12&amp;"\","&lt;B&gt;\&lt;1&gt;\&lt;2&gt;\&lt;3&gt;\")=13,3,""))))))</f>
        <v/>
      </c>
      <c r="C12" s="138"/>
      <c r="D12" s="151"/>
      <c r="E12" s="133"/>
      <c r="F12" s="140"/>
      <c r="G12" s="140"/>
      <c r="H12" s="140"/>
      <c r="I12" s="140"/>
      <c r="J12" s="140"/>
      <c r="K12" s="140"/>
      <c r="L12" s="141"/>
      <c r="M12" s="140"/>
      <c r="N12" s="324"/>
      <c r="O12" s="142"/>
      <c r="P12" s="170"/>
      <c r="Q12" s="320"/>
    </row>
    <row r="13" spans="1:17" x14ac:dyDescent="0.25">
      <c r="A13" s="11"/>
      <c r="B13" s="126" t="str">
        <f t="shared" ref="B13:B14" si="3">IF(ISBLANK(C13),"",IF(ISERR(SEARCH(C13&amp;"\","&lt;B&gt;\&lt;1&gt;\&lt;2&gt;\&lt;3&gt;\")),IF(AND(NOT(ISBLANK(B12)),B12&lt;=3),B12,""),
IF(SEARCH(C13&amp;"\","&lt;B&gt;\&lt;1&gt;\&lt;2&gt;\&lt;3&gt;\")=1,0,IF(SEARCH(C13&amp;"\","&lt;B&gt;\&lt;1&gt;\&lt;2&gt;\&lt;3&gt;\")=5,1,IF(SEARCH(C13&amp;"\","&lt;B&gt;\&lt;1&gt;\&lt;2&gt;\&lt;3&gt;\")=9,2,IF(SEARCH(C13&amp;"\","&lt;B&gt;\&lt;1&gt;\&lt;2&gt;\&lt;3&gt;\")=13,3,""))))))</f>
        <v/>
      </c>
      <c r="C13" s="163"/>
      <c r="D13" s="305" t="s">
        <v>22</v>
      </c>
      <c r="E13" s="318"/>
      <c r="F13" s="361">
        <f>(F14*20+G14*10+H14*10+J14*30+K14*15+L14*15)/100</f>
        <v>0</v>
      </c>
      <c r="G13" s="362"/>
      <c r="H13" s="362"/>
      <c r="I13" s="362"/>
      <c r="J13" s="362"/>
      <c r="K13" s="362"/>
      <c r="L13" s="362"/>
      <c r="M13" s="363"/>
      <c r="N13" s="327"/>
      <c r="O13" s="128"/>
      <c r="P13" s="169"/>
      <c r="Q13" s="142"/>
    </row>
    <row r="14" spans="1:17" x14ac:dyDescent="0.25">
      <c r="A14" s="11"/>
      <c r="B14" s="14" t="str">
        <f t="shared" si="3"/>
        <v/>
      </c>
      <c r="C14" s="5"/>
      <c r="D14" s="304">
        <f>IF(SUM(A15:A20)&lt;=0,0,COUNTIF(M15:M20,"&lt;&gt;")/SUM(A15:A20))</f>
        <v>0</v>
      </c>
      <c r="E14" s="318" t="s">
        <v>194</v>
      </c>
      <c r="F14" s="114">
        <f>(COUNTIFS($A14:$A20,"&gt;0",$C14:$C20,"=PG",F14:F20,"=1")*Capa!$G$14+COUNTIFS($A14:$A20,"&gt;0",$C14:$C20,"=PG",F14:F20,"=2")*Capa!$H$14+COUNTIFS($A14:$A20,"&gt;0",$C14:$C20,"=PG",F14:F20,"=3")*Capa!$I$14+COUNTIFS($A14:$A20,"&gt;0",$C14:$C20,"=PG",F14:F20,"=4")*Capa!$J$14)/(COUNTIFS($A14:$A20,"&gt;0",$C14:$C20,"=PG")*100)</f>
        <v>0</v>
      </c>
      <c r="G14" s="114">
        <f>(COUNTIFS($A14:$A20,"&gt;0",$C14:$C20,"=PG",G14:G20,"=1")*Capa!$G$14+COUNTIFS($A14:$A20,"&gt;0",$C14:$C20,"=PG",G14:G20,"=2")*Capa!$H$14+COUNTIFS($A14:$A20,"&gt;0",$C14:$C20,"=PG",G14:G20,"=3")*Capa!$I$14+COUNTIFS($A14:$A20,"&gt;0",$C14:$C20,"=PG",G14:G20,"=4")*Capa!$J$14)/(COUNTIFS($A14:$A20,"&gt;0",$C14:$C20,"=PG")*100)</f>
        <v>0</v>
      </c>
      <c r="H14" s="114">
        <f>(COUNTIFS($A14:$A20,"&gt;0",$C14:$C20,"=PG",H14:H20,"=1")*Capa!$G$14+COUNTIFS($A14:$A20,"&gt;0",$C14:$C20,"=PG",H14:H20,"=2")*Capa!$H$14+COUNTIFS($A14:$A20,"&gt;0",$C14:$C20,"=PG",H14:H20,"=3")*Capa!$I$14+COUNTIFS($A14:$A20,"&gt;0",$C14:$C20,"=PG",H14:H20,"=4")*Capa!$J$14)/(COUNTIFS($A14:$A20,"&gt;0",$C14:$C20,"=PG")*100)</f>
        <v>0</v>
      </c>
      <c r="I14" s="315">
        <f>COUNTIFS($A15:$A19,"&gt;0",I15:I19,"&gt;0")</f>
        <v>0</v>
      </c>
      <c r="J14" s="114">
        <f>(COUNTIFS($A14:$A20,"&gt;0",$C14:$C20,"=PG",J14:J20,"=1")*Capa!$G$14+COUNTIFS($A14:$A20,"&gt;0",$C14:$C20,"=PG",J14:J20,"=2")*Capa!$H$14+COUNTIFS($A14:$A20,"&gt;0",$C14:$C20,"=PG",J14:J20,"=3")*Capa!$I$14+COUNTIFS($A14:$A20,"&gt;0",$C14:$C20,"=PG",J14:J20,"=4")*Capa!$J$14)/(COUNTIFS($A14:$A20,"&gt;0",$C14:$C20,"=PG")*100)</f>
        <v>0</v>
      </c>
      <c r="K14" s="114">
        <f>(COUNTIFS($A14:$A20,"&gt;0",$C14:$C20,"=PG",K14:K20,"=1")*Capa!$G$14+COUNTIFS($A14:$A20,"&gt;0",$C14:$C20,"=PG",K14:K20,"=2")*Capa!$H$14+COUNTIFS($A14:$A20,"&gt;0",$C14:$C20,"=PG",K14:K20,"=3")*Capa!$I$14+COUNTIFS($A14:$A20,"&gt;0",$C14:$C20,"=PG",K14:K20,"=4")*Capa!$J$14)/(COUNTIFS($A14:$A20,"&gt;0",$C14:$C20,"=PG")*100)</f>
        <v>0</v>
      </c>
      <c r="L14" s="114">
        <f>(COUNTIFS($A14:$A20,"&gt;0",$C14:$C20,"=PG",L14:L20,"=1")*Capa!$G$14+COUNTIFS($A14:$A20,"&gt;0",$C14:$C20,"=PG",L14:L20,"=2")*Capa!$H$14+COUNTIFS($A14:$A20,"&gt;0",$C14:$C20,"=PG",L14:L20,"=3")*Capa!$I$14+COUNTIFS($A14:$A20,"&gt;0",$C14:$C20,"=PG",L14:L20,"=4")*Capa!$J$14)/(COUNTIFS($A14:$A20,"&gt;0",$C14:$C20,"=PG")*100)</f>
        <v>0</v>
      </c>
      <c r="M14" s="315">
        <f>COUNTIFS($A15:$A19,"&gt;0",M15:M19,"&gt;0")</f>
        <v>0</v>
      </c>
      <c r="N14" s="315"/>
      <c r="O14" s="13"/>
      <c r="P14" s="82"/>
      <c r="Q14" s="52"/>
    </row>
    <row r="15" spans="1:17" ht="90" x14ac:dyDescent="0.25">
      <c r="A15" s="11">
        <f>IF(Capa!$B$6&gt;=B15,1,0)</f>
        <v>0</v>
      </c>
      <c r="B15" s="9">
        <v>1</v>
      </c>
      <c r="C15" s="8" t="s">
        <v>24</v>
      </c>
      <c r="D15" s="328" t="s">
        <v>157</v>
      </c>
      <c r="E15" s="329" t="s">
        <v>205</v>
      </c>
      <c r="F15" s="86"/>
      <c r="G15" s="86"/>
      <c r="H15" s="86"/>
      <c r="I15" s="86"/>
      <c r="J15" s="86"/>
      <c r="K15" s="86"/>
      <c r="L15" s="86"/>
      <c r="M15" s="86"/>
      <c r="N15" s="339"/>
      <c r="O15" s="320"/>
      <c r="P15" s="83"/>
      <c r="Q15" s="13"/>
    </row>
    <row r="16" spans="1:17" ht="45" x14ac:dyDescent="0.25">
      <c r="A16" s="11">
        <f>IF(Capa!$B$6&gt;=B16,1,0)</f>
        <v>0</v>
      </c>
      <c r="B16" s="9">
        <v>2</v>
      </c>
      <c r="C16" s="8" t="s">
        <v>24</v>
      </c>
      <c r="D16" s="328" t="s">
        <v>158</v>
      </c>
      <c r="E16" s="329" t="s">
        <v>206</v>
      </c>
      <c r="F16" s="86"/>
      <c r="G16" s="86"/>
      <c r="H16" s="86"/>
      <c r="I16" s="86"/>
      <c r="J16" s="86"/>
      <c r="K16" s="86"/>
      <c r="L16" s="86"/>
      <c r="M16" s="86"/>
      <c r="N16" s="339"/>
      <c r="O16" s="320"/>
      <c r="P16" s="83"/>
      <c r="Q16" s="320"/>
    </row>
    <row r="17" spans="1:17" ht="33.75" x14ac:dyDescent="0.25">
      <c r="A17" s="11">
        <f>IF(Capa!$B$6&gt;=B17,1,0)</f>
        <v>1</v>
      </c>
      <c r="B17" s="9">
        <v>0</v>
      </c>
      <c r="C17" s="8" t="s">
        <v>24</v>
      </c>
      <c r="D17" s="328" t="s">
        <v>159</v>
      </c>
      <c r="E17" s="329" t="s">
        <v>207</v>
      </c>
      <c r="F17" s="86"/>
      <c r="G17" s="86"/>
      <c r="H17" s="86"/>
      <c r="I17" s="86"/>
      <c r="J17" s="86"/>
      <c r="K17" s="86"/>
      <c r="L17" s="86"/>
      <c r="M17" s="86"/>
      <c r="N17" s="339"/>
      <c r="O17" s="320"/>
      <c r="P17" s="83"/>
      <c r="Q17" s="320"/>
    </row>
    <row r="18" spans="1:17" ht="67.5" x14ac:dyDescent="0.25">
      <c r="A18" s="11">
        <f>IF(Capa!$B$6&gt;=B18,1,0)</f>
        <v>1</v>
      </c>
      <c r="B18" s="9">
        <v>0</v>
      </c>
      <c r="C18" s="8" t="s">
        <v>24</v>
      </c>
      <c r="D18" s="328" t="s">
        <v>160</v>
      </c>
      <c r="E18" s="329" t="s">
        <v>302</v>
      </c>
      <c r="F18" s="86"/>
      <c r="G18" s="86"/>
      <c r="H18" s="86"/>
      <c r="I18" s="86"/>
      <c r="J18" s="86"/>
      <c r="K18" s="86"/>
      <c r="L18" s="86"/>
      <c r="M18" s="86"/>
      <c r="N18" s="339"/>
      <c r="O18" s="320"/>
      <c r="P18" s="83"/>
      <c r="Q18" s="320"/>
    </row>
    <row r="19" spans="1:17" ht="56.25" x14ac:dyDescent="0.25">
      <c r="A19" s="11">
        <f>IF(Capa!$B$6&gt;=B19,1,0)</f>
        <v>0</v>
      </c>
      <c r="B19" s="9">
        <v>3</v>
      </c>
      <c r="C19" s="8" t="s">
        <v>24</v>
      </c>
      <c r="D19" s="328" t="s">
        <v>161</v>
      </c>
      <c r="E19" s="329" t="s">
        <v>237</v>
      </c>
      <c r="F19" s="86"/>
      <c r="G19" s="86"/>
      <c r="H19" s="86"/>
      <c r="I19" s="86"/>
      <c r="J19" s="86"/>
      <c r="K19" s="86"/>
      <c r="L19" s="86"/>
      <c r="M19" s="86"/>
      <c r="N19" s="339"/>
      <c r="O19" s="320"/>
      <c r="P19" s="83"/>
      <c r="Q19" s="320"/>
    </row>
    <row r="20" spans="1:17" x14ac:dyDescent="0.25">
      <c r="A20" s="11"/>
      <c r="B20" s="130" t="str">
        <f>IF(ISBLANK(C20),"",IF(ISERR(SEARCH(C20&amp;"\","&lt;B&gt;\&lt;1&gt;\&lt;2&gt;\&lt;3&gt;\")),IF(AND(NOT(ISBLANK(#REF!)),#REF!&lt;=3),#REF!,""),
IF(SEARCH(C20&amp;"\","&lt;B&gt;\&lt;1&gt;\&lt;2&gt;\&lt;3&gt;\")=1,0,IF(SEARCH(C20&amp;"\","&lt;B&gt;\&lt;1&gt;\&lt;2&gt;\&lt;3&gt;\")=5,1,IF(SEARCH(C20&amp;"\","&lt;B&gt;\&lt;1&gt;\&lt;2&gt;\&lt;3&gt;\")=9,2,IF(SEARCH(C20&amp;"\","&lt;B&gt;\&lt;1&gt;\&lt;2&gt;\&lt;3&gt;\")=13,3,""))))))</f>
        <v/>
      </c>
      <c r="C20" s="138"/>
      <c r="D20" s="151"/>
      <c r="E20" s="133"/>
      <c r="F20" s="140"/>
      <c r="G20" s="140"/>
      <c r="H20" s="140"/>
      <c r="I20" s="140"/>
      <c r="J20" s="140"/>
      <c r="K20" s="140"/>
      <c r="L20" s="141"/>
      <c r="M20" s="140"/>
      <c r="N20" s="324"/>
      <c r="O20" s="142"/>
      <c r="P20" s="170"/>
      <c r="Q20" s="320"/>
    </row>
    <row r="21" spans="1:17" x14ac:dyDescent="0.25">
      <c r="A21" s="11"/>
      <c r="B21" s="126" t="str">
        <f t="shared" ref="B21:B22" si="4">IF(ISBLANK(C21),"",IF(ISERR(SEARCH(C21&amp;"\","&lt;B&gt;\&lt;1&gt;\&lt;2&gt;\&lt;3&gt;\")),IF(AND(NOT(ISBLANK(B20)),B20&lt;=3),B20,""),
IF(SEARCH(C21&amp;"\","&lt;B&gt;\&lt;1&gt;\&lt;2&gt;\&lt;3&gt;\")=1,0,IF(SEARCH(C21&amp;"\","&lt;B&gt;\&lt;1&gt;\&lt;2&gt;\&lt;3&gt;\")=5,1,IF(SEARCH(C21&amp;"\","&lt;B&gt;\&lt;1&gt;\&lt;2&gt;\&lt;3&gt;\")=9,2,IF(SEARCH(C21&amp;"\","&lt;B&gt;\&lt;1&gt;\&lt;2&gt;\&lt;3&gt;\")=13,3,""))))))</f>
        <v/>
      </c>
      <c r="C21" s="163"/>
      <c r="D21" s="305" t="s">
        <v>47</v>
      </c>
      <c r="E21" s="24"/>
      <c r="F21" s="361">
        <f>(F22*20+G22*10+H22*10+J22*30+K22*15+L22*15)/100</f>
        <v>0</v>
      </c>
      <c r="G21" s="362"/>
      <c r="H21" s="362"/>
      <c r="I21" s="362"/>
      <c r="J21" s="362"/>
      <c r="K21" s="362"/>
      <c r="L21" s="362"/>
      <c r="M21" s="363"/>
      <c r="N21" s="327"/>
      <c r="O21" s="128"/>
      <c r="P21" s="169"/>
      <c r="Q21" s="320"/>
    </row>
    <row r="22" spans="1:17" x14ac:dyDescent="0.25">
      <c r="A22" s="11"/>
      <c r="B22" s="9" t="str">
        <f t="shared" si="4"/>
        <v/>
      </c>
      <c r="C22" s="8"/>
      <c r="D22" s="304">
        <f>IF(SUM(A23:A27)&lt;=0,0,COUNTIF(M23:M27,"&lt;&gt;")/SUM(A23:A27))</f>
        <v>0</v>
      </c>
      <c r="E22" s="92"/>
      <c r="F22" s="114">
        <f>(COUNTIFS($A22:$A27,"&gt;0",$C22:$C27,"=PG",F22:F27,"=1")*Capa!$G$14+COUNTIFS($A22:$A27,"&gt;0",$C22:$C27,"=PG",F22:F27,"=2")*Capa!$H$14+COUNTIFS($A22:$A27,"&gt;0",$C22:$C27,"=PG",F22:F27,"=3")*Capa!$I$14+COUNTIFS($A22:$A27,"&gt;0",$C22:$C27,"=PG",F22:F27,"=4")*Capa!$J$14)/(COUNTIFS($A22:$A27,"&gt;0",$C22:$C27,"=PG")*100)</f>
        <v>0</v>
      </c>
      <c r="G22" s="114">
        <f>(COUNTIFS($A22:$A27,"&gt;0",$C22:$C27,"=PG",G22:G27,"=1")*Capa!$G$14+COUNTIFS($A22:$A27,"&gt;0",$C22:$C27,"=PG",G22:G27,"=2")*Capa!$H$14+COUNTIFS($A22:$A27,"&gt;0",$C22:$C27,"=PG",G22:G27,"=3")*Capa!$I$14+COUNTIFS($A22:$A27,"&gt;0",$C22:$C27,"=PG",G22:G27,"=4")*Capa!$J$14)/(COUNTIFS($A22:$A27,"&gt;0",$C22:$C27,"=PG")*100)</f>
        <v>0</v>
      </c>
      <c r="H22" s="114">
        <f>(COUNTIFS($A22:$A27,"&gt;0",$C22:$C27,"=PG",H22:H27,"=1")*Capa!$G$14+COUNTIFS($A22:$A27,"&gt;0",$C22:$C27,"=PG",H22:H27,"=2")*Capa!$H$14+COUNTIFS($A22:$A27,"&gt;0",$C22:$C27,"=PG",H22:H27,"=3")*Capa!$I$14+COUNTIFS($A22:$A27,"&gt;0",$C22:$C27,"=PG",H22:H27,"=4")*Capa!$J$14)/(COUNTIFS($A22:$A27,"&gt;0",$C22:$C27,"=PG")*100)</f>
        <v>0</v>
      </c>
      <c r="I22" s="315">
        <f>COUNTIFS($A23:$A26,"&gt;0",I23:I26,"&gt;0")</f>
        <v>0</v>
      </c>
      <c r="J22" s="114">
        <f>(COUNTIFS($A22:$A27,"&gt;0",$C22:$C27,"=PG",J22:J27,"=1")*Capa!$G$14+COUNTIFS($A22:$A27,"&gt;0",$C22:$C27,"=PG",J22:J27,"=2")*Capa!$H$14+COUNTIFS($A22:$A27,"&gt;0",$C22:$C27,"=PG",J22:J27,"=3")*Capa!$I$14+COUNTIFS($A22:$A27,"&gt;0",$C22:$C27,"=PG",J22:J27,"=4")*Capa!$J$14)/(COUNTIFS($A22:$A27,"&gt;0",$C22:$C27,"=PG")*100)</f>
        <v>0</v>
      </c>
      <c r="K22" s="114">
        <f>(COUNTIFS($A22:$A27,"&gt;0",$C22:$C27,"=PG",K22:K27,"=1")*Capa!$G$14+COUNTIFS($A22:$A27,"&gt;0",$C22:$C27,"=PG",K22:K27,"=2")*Capa!$H$14+COUNTIFS($A22:$A27,"&gt;0",$C22:$C27,"=PG",K22:K27,"=3")*Capa!$I$14+COUNTIFS($A22:$A27,"&gt;0",$C22:$C27,"=PG",K22:K27,"=4")*Capa!$J$14)/(COUNTIFS($A22:$A27,"&gt;0",$C22:$C27,"=PG")*100)</f>
        <v>0</v>
      </c>
      <c r="L22" s="114">
        <f>(COUNTIFS($A22:$A27,"&gt;0",$C22:$C27,"=PG",L22:L27,"=1")*Capa!$G$14+COUNTIFS($A22:$A27,"&gt;0",$C22:$C27,"=PG",L22:L27,"=2")*Capa!$H$14+COUNTIFS($A22:$A27,"&gt;0",$C22:$C27,"=PG",L22:L27,"=3")*Capa!$I$14+COUNTIFS($A22:$A27,"&gt;0",$C22:$C27,"=PG",L22:L27,"=4")*Capa!$J$14)/(COUNTIFS($A22:$A27,"&gt;0",$C22:$C27,"=PG")*100)</f>
        <v>0</v>
      </c>
      <c r="M22" s="315">
        <f>COUNTIFS($A23:$A26,"&gt;0",M23:M26,"&gt;0")</f>
        <v>0</v>
      </c>
      <c r="N22" s="315"/>
      <c r="O22" s="13"/>
      <c r="P22" s="82"/>
      <c r="Q22" s="142"/>
    </row>
    <row r="23" spans="1:17" ht="90" x14ac:dyDescent="0.25">
      <c r="A23" s="11">
        <f>IF(Capa!$B$6&gt;=B23,1,0)</f>
        <v>1</v>
      </c>
      <c r="B23" s="9">
        <v>0</v>
      </c>
      <c r="C23" s="8" t="s">
        <v>24</v>
      </c>
      <c r="D23" s="328" t="s">
        <v>162</v>
      </c>
      <c r="E23" s="333" t="s">
        <v>238</v>
      </c>
      <c r="F23" s="86"/>
      <c r="G23" s="86"/>
      <c r="H23" s="86"/>
      <c r="I23" s="86"/>
      <c r="J23" s="86"/>
      <c r="K23" s="86"/>
      <c r="L23" s="86"/>
      <c r="M23" s="86"/>
      <c r="N23" s="339"/>
      <c r="O23" s="320"/>
      <c r="P23" s="83"/>
      <c r="Q23" s="147"/>
    </row>
    <row r="24" spans="1:17" ht="90" x14ac:dyDescent="0.25">
      <c r="A24" s="11">
        <f>IF(Capa!$B$6&gt;=B24,1,0)</f>
        <v>0</v>
      </c>
      <c r="B24" s="9">
        <v>1</v>
      </c>
      <c r="C24" s="8" t="s">
        <v>24</v>
      </c>
      <c r="D24" s="328" t="s">
        <v>163</v>
      </c>
      <c r="E24" s="329" t="s">
        <v>208</v>
      </c>
      <c r="F24" s="86"/>
      <c r="G24" s="86"/>
      <c r="H24" s="86"/>
      <c r="I24" s="86"/>
      <c r="J24" s="86"/>
      <c r="K24" s="86"/>
      <c r="L24" s="86"/>
      <c r="M24" s="86"/>
      <c r="N24" s="339"/>
      <c r="O24" s="320"/>
      <c r="P24" s="83"/>
      <c r="Q24" s="13"/>
    </row>
    <row r="25" spans="1:17" ht="45" x14ac:dyDescent="0.25">
      <c r="A25" s="11">
        <f>IF(Capa!$B$6&gt;=B25,1,0)</f>
        <v>0</v>
      </c>
      <c r="B25" s="9">
        <v>2</v>
      </c>
      <c r="C25" s="8" t="s">
        <v>24</v>
      </c>
      <c r="D25" s="328" t="s">
        <v>164</v>
      </c>
      <c r="E25" s="329" t="s">
        <v>209</v>
      </c>
      <c r="F25" s="86"/>
      <c r="G25" s="86"/>
      <c r="H25" s="86"/>
      <c r="I25" s="86"/>
      <c r="J25" s="86"/>
      <c r="K25" s="86"/>
      <c r="L25" s="86"/>
      <c r="M25" s="86"/>
      <c r="N25" s="339"/>
      <c r="O25" s="320"/>
      <c r="P25" s="83"/>
      <c r="Q25" s="320"/>
    </row>
    <row r="26" spans="1:17" ht="78.75" x14ac:dyDescent="0.25">
      <c r="A26" s="11">
        <f>IF(Capa!$B$6&gt;=B26,1,0)</f>
        <v>1</v>
      </c>
      <c r="B26" s="9">
        <v>0</v>
      </c>
      <c r="C26" s="8" t="s">
        <v>24</v>
      </c>
      <c r="D26" s="328" t="s">
        <v>23</v>
      </c>
      <c r="E26" s="329" t="s">
        <v>210</v>
      </c>
      <c r="F26" s="86"/>
      <c r="G26" s="86"/>
      <c r="H26" s="86"/>
      <c r="I26" s="86"/>
      <c r="J26" s="86"/>
      <c r="K26" s="86"/>
      <c r="L26" s="86"/>
      <c r="M26" s="86"/>
      <c r="N26" s="339"/>
      <c r="O26" s="320"/>
      <c r="P26" s="83"/>
      <c r="Q26" s="320"/>
    </row>
    <row r="27" spans="1:17" ht="20.25" customHeight="1" x14ac:dyDescent="0.25">
      <c r="B27" s="14"/>
      <c r="C27" s="158"/>
      <c r="D27" s="4"/>
      <c r="E27" s="88"/>
      <c r="F27" s="87"/>
      <c r="G27" s="85"/>
      <c r="H27" s="85"/>
      <c r="I27" s="85"/>
      <c r="J27" s="85"/>
      <c r="K27" s="85"/>
      <c r="L27" s="62"/>
      <c r="M27" s="85"/>
      <c r="N27" s="85"/>
      <c r="O27" s="62"/>
      <c r="P27" s="82"/>
      <c r="Q27" s="320"/>
    </row>
    <row r="28" spans="1:17" s="42" customFormat="1" ht="20.25" customHeight="1" x14ac:dyDescent="0.25">
      <c r="A28" s="45"/>
      <c r="B28" s="46"/>
      <c r="C28" s="47"/>
      <c r="D28" s="48"/>
      <c r="E28" s="49"/>
      <c r="F28" s="67"/>
      <c r="G28" s="67"/>
      <c r="H28" s="67"/>
      <c r="I28" s="67"/>
      <c r="J28" s="67"/>
      <c r="K28" s="67"/>
      <c r="M28" s="67"/>
      <c r="N28" s="67"/>
      <c r="P28" s="84"/>
      <c r="Q28" s="320"/>
    </row>
    <row r="29" spans="1:17" s="42" customFormat="1" ht="20.25" customHeight="1" x14ac:dyDescent="0.25">
      <c r="A29" s="45"/>
      <c r="B29" s="46"/>
      <c r="C29" s="47"/>
      <c r="D29" s="48"/>
      <c r="E29" s="49"/>
      <c r="F29" s="67"/>
      <c r="G29" s="67"/>
      <c r="H29" s="67"/>
      <c r="I29" s="67"/>
      <c r="J29" s="67"/>
      <c r="K29" s="67"/>
      <c r="M29" s="67"/>
      <c r="N29" s="67"/>
      <c r="P29" s="84"/>
      <c r="Q29" s="320"/>
    </row>
    <row r="30" spans="1:17" s="42" customFormat="1" x14ac:dyDescent="0.25">
      <c r="A30" s="45"/>
      <c r="B30" s="46"/>
      <c r="C30" s="47"/>
      <c r="D30" s="48"/>
      <c r="E30" s="49"/>
      <c r="F30" s="67"/>
      <c r="G30" s="67"/>
      <c r="H30" s="67"/>
      <c r="I30" s="67"/>
      <c r="J30" s="67"/>
      <c r="K30" s="67"/>
      <c r="M30" s="67"/>
      <c r="N30" s="67"/>
      <c r="P30" s="84"/>
      <c r="Q30" s="320"/>
    </row>
    <row r="31" spans="1:17" s="42" customFormat="1" x14ac:dyDescent="0.25">
      <c r="A31" s="45"/>
      <c r="B31" s="46"/>
      <c r="C31" s="47"/>
      <c r="D31" s="48"/>
      <c r="E31" s="49"/>
      <c r="F31" s="67"/>
      <c r="G31" s="67"/>
      <c r="H31" s="67"/>
      <c r="I31" s="67"/>
      <c r="J31" s="67"/>
      <c r="K31" s="67"/>
      <c r="M31" s="67"/>
      <c r="N31" s="67"/>
      <c r="P31" s="84"/>
      <c r="Q31" s="320"/>
    </row>
    <row r="32" spans="1:17" s="42" customFormat="1" x14ac:dyDescent="0.25">
      <c r="A32" s="45"/>
      <c r="B32" s="46"/>
      <c r="C32" s="47"/>
      <c r="D32" s="48"/>
      <c r="E32" s="49"/>
      <c r="F32" s="67"/>
      <c r="G32" s="67"/>
      <c r="H32" s="67"/>
      <c r="I32" s="67"/>
      <c r="J32" s="67"/>
      <c r="K32" s="67"/>
      <c r="M32" s="67"/>
      <c r="N32" s="67"/>
      <c r="P32" s="84"/>
      <c r="Q32" s="320"/>
    </row>
    <row r="33" spans="1:17" s="42" customFormat="1" x14ac:dyDescent="0.25">
      <c r="A33" s="45"/>
      <c r="B33" s="46"/>
      <c r="C33" s="47"/>
      <c r="D33" s="48"/>
      <c r="E33" s="49"/>
      <c r="F33" s="67"/>
      <c r="G33" s="67"/>
      <c r="H33" s="67"/>
      <c r="I33" s="67"/>
      <c r="J33" s="67"/>
      <c r="K33" s="67"/>
      <c r="M33" s="67"/>
      <c r="N33" s="67"/>
      <c r="P33" s="84"/>
      <c r="Q33" s="66"/>
    </row>
    <row r="34" spans="1:17" s="42" customFormat="1" x14ac:dyDescent="0.25">
      <c r="A34" s="45"/>
      <c r="B34" s="46"/>
      <c r="C34" s="47"/>
      <c r="D34" s="48"/>
      <c r="E34" s="49"/>
      <c r="F34" s="67"/>
      <c r="G34" s="67"/>
      <c r="H34" s="67"/>
      <c r="I34" s="67"/>
      <c r="J34" s="67"/>
      <c r="K34" s="67"/>
      <c r="M34" s="67"/>
      <c r="N34" s="67"/>
      <c r="P34" s="84"/>
    </row>
    <row r="35" spans="1:17" s="42" customFormat="1" x14ac:dyDescent="0.25">
      <c r="A35" s="45"/>
      <c r="B35" s="46"/>
      <c r="C35" s="47"/>
      <c r="D35" s="48"/>
      <c r="E35" s="49"/>
      <c r="F35" s="67"/>
      <c r="G35" s="67"/>
      <c r="H35" s="67"/>
      <c r="I35" s="67"/>
      <c r="J35" s="67"/>
      <c r="K35" s="67"/>
      <c r="M35" s="67"/>
      <c r="N35" s="67"/>
      <c r="P35" s="84"/>
    </row>
    <row r="36" spans="1:17" s="42" customFormat="1" x14ac:dyDescent="0.25">
      <c r="A36" s="45"/>
      <c r="B36" s="46"/>
      <c r="C36" s="47"/>
      <c r="D36" s="48"/>
      <c r="E36" s="49"/>
      <c r="F36" s="67"/>
      <c r="G36" s="67"/>
      <c r="H36" s="67"/>
      <c r="I36" s="67"/>
      <c r="J36" s="67"/>
      <c r="K36" s="67"/>
      <c r="M36" s="67"/>
      <c r="N36" s="67"/>
      <c r="P36" s="84"/>
    </row>
    <row r="37" spans="1:17" s="42" customFormat="1" x14ac:dyDescent="0.25">
      <c r="A37" s="45"/>
      <c r="B37" s="46"/>
      <c r="C37" s="47"/>
      <c r="D37" s="48"/>
      <c r="E37" s="49"/>
      <c r="F37" s="67"/>
      <c r="G37" s="67"/>
      <c r="H37" s="67"/>
      <c r="I37" s="67"/>
      <c r="J37" s="67"/>
      <c r="K37" s="67"/>
      <c r="M37" s="67"/>
      <c r="N37" s="67"/>
      <c r="P37" s="84"/>
    </row>
    <row r="38" spans="1:17" s="42" customFormat="1" x14ac:dyDescent="0.25">
      <c r="A38" s="45"/>
      <c r="B38" s="46"/>
      <c r="C38" s="47"/>
      <c r="D38" s="48"/>
      <c r="E38" s="49"/>
      <c r="F38" s="67"/>
      <c r="G38" s="67"/>
      <c r="H38" s="67"/>
      <c r="I38" s="67"/>
      <c r="J38" s="67"/>
      <c r="K38" s="67"/>
      <c r="M38" s="67"/>
      <c r="N38" s="67"/>
      <c r="P38" s="84"/>
    </row>
    <row r="39" spans="1:17" s="42" customFormat="1" x14ac:dyDescent="0.25">
      <c r="A39" s="45"/>
      <c r="B39" s="46"/>
      <c r="C39" s="47"/>
      <c r="D39" s="48"/>
      <c r="E39" s="49"/>
      <c r="F39" s="67"/>
      <c r="G39" s="67"/>
      <c r="H39" s="67"/>
      <c r="I39" s="67"/>
      <c r="J39" s="67"/>
      <c r="K39" s="67"/>
      <c r="M39" s="67"/>
      <c r="N39" s="67"/>
      <c r="P39" s="84"/>
    </row>
    <row r="40" spans="1:17" s="42" customFormat="1" x14ac:dyDescent="0.25">
      <c r="A40" s="45"/>
      <c r="B40" s="46"/>
      <c r="C40" s="47"/>
      <c r="D40" s="48"/>
      <c r="E40" s="49"/>
      <c r="F40" s="67"/>
      <c r="G40" s="67"/>
      <c r="H40" s="67"/>
      <c r="I40" s="67"/>
      <c r="J40" s="67"/>
      <c r="K40" s="67"/>
      <c r="M40" s="67"/>
      <c r="N40" s="67"/>
      <c r="P40" s="84"/>
    </row>
    <row r="41" spans="1:17" s="42" customFormat="1" x14ac:dyDescent="0.25">
      <c r="A41" s="45"/>
      <c r="B41" s="46"/>
      <c r="C41" s="47"/>
      <c r="D41" s="48"/>
      <c r="E41" s="49"/>
      <c r="F41" s="67"/>
      <c r="G41" s="67"/>
      <c r="H41" s="67"/>
      <c r="I41" s="67"/>
      <c r="J41" s="67"/>
      <c r="K41" s="67"/>
      <c r="M41" s="67"/>
      <c r="N41" s="67"/>
      <c r="P41" s="84"/>
    </row>
    <row r="42" spans="1:17" s="42" customFormat="1" x14ac:dyDescent="0.25">
      <c r="A42" s="45"/>
      <c r="B42" s="46"/>
      <c r="C42" s="47"/>
      <c r="D42" s="48"/>
      <c r="E42" s="49"/>
      <c r="F42" s="67"/>
      <c r="G42" s="67"/>
      <c r="H42" s="67"/>
      <c r="I42" s="67"/>
      <c r="J42" s="67"/>
      <c r="K42" s="67"/>
      <c r="M42" s="67"/>
      <c r="N42" s="67"/>
      <c r="P42" s="84"/>
    </row>
    <row r="43" spans="1:17" s="42" customFormat="1" x14ac:dyDescent="0.25">
      <c r="A43" s="45"/>
      <c r="B43" s="46"/>
      <c r="C43" s="47"/>
      <c r="D43" s="48"/>
      <c r="E43" s="49"/>
      <c r="F43" s="67"/>
      <c r="G43" s="67"/>
      <c r="H43" s="67"/>
      <c r="I43" s="67"/>
      <c r="J43" s="67"/>
      <c r="K43" s="67"/>
      <c r="M43" s="67"/>
      <c r="N43" s="67"/>
      <c r="P43" s="84"/>
    </row>
    <row r="44" spans="1:17" s="42" customFormat="1" x14ac:dyDescent="0.25">
      <c r="A44" s="45"/>
      <c r="B44" s="46"/>
      <c r="C44" s="47"/>
      <c r="D44" s="48"/>
      <c r="E44" s="49"/>
      <c r="F44" s="67"/>
      <c r="G44" s="67"/>
      <c r="H44" s="67"/>
      <c r="I44" s="67"/>
      <c r="J44" s="67"/>
      <c r="K44" s="67"/>
      <c r="M44" s="67"/>
      <c r="N44" s="67"/>
      <c r="P44" s="84"/>
    </row>
    <row r="45" spans="1:17" s="42" customFormat="1" x14ac:dyDescent="0.25">
      <c r="A45" s="45"/>
      <c r="B45" s="46"/>
      <c r="C45" s="47"/>
      <c r="D45" s="48"/>
      <c r="E45" s="49"/>
      <c r="F45" s="67"/>
      <c r="G45" s="67"/>
      <c r="H45" s="67"/>
      <c r="I45" s="67"/>
      <c r="J45" s="67"/>
      <c r="K45" s="67"/>
      <c r="M45" s="67"/>
      <c r="N45" s="67"/>
      <c r="P45" s="84"/>
    </row>
    <row r="46" spans="1:17" s="42" customFormat="1" x14ac:dyDescent="0.25">
      <c r="A46" s="45"/>
      <c r="B46" s="46"/>
      <c r="C46" s="47"/>
      <c r="D46" s="48"/>
      <c r="E46" s="49"/>
      <c r="F46" s="67"/>
      <c r="G46" s="67"/>
      <c r="H46" s="67"/>
      <c r="I46" s="67"/>
      <c r="J46" s="67"/>
      <c r="K46" s="67"/>
      <c r="M46" s="67"/>
      <c r="N46" s="67"/>
      <c r="P46" s="84"/>
    </row>
    <row r="47" spans="1:17" s="42" customFormat="1" x14ac:dyDescent="0.25">
      <c r="A47" s="45"/>
      <c r="B47" s="46"/>
      <c r="C47" s="47"/>
      <c r="D47" s="48"/>
      <c r="E47" s="49"/>
      <c r="F47" s="67"/>
      <c r="G47" s="67"/>
      <c r="H47" s="67"/>
      <c r="I47" s="67"/>
      <c r="J47" s="67"/>
      <c r="K47" s="67"/>
      <c r="M47" s="67"/>
      <c r="N47" s="67"/>
      <c r="P47" s="84"/>
    </row>
    <row r="48" spans="1:17" s="42" customFormat="1" x14ac:dyDescent="0.25">
      <c r="A48" s="45"/>
      <c r="B48" s="46"/>
      <c r="C48" s="47"/>
      <c r="D48" s="48"/>
      <c r="E48" s="49"/>
      <c r="F48" s="67"/>
      <c r="G48" s="67"/>
      <c r="H48" s="67"/>
      <c r="I48" s="67"/>
      <c r="J48" s="67"/>
      <c r="K48" s="67"/>
      <c r="M48" s="67"/>
      <c r="N48" s="67"/>
      <c r="P48" s="84"/>
    </row>
    <row r="49" spans="1:16" s="42" customFormat="1" x14ac:dyDescent="0.25">
      <c r="A49" s="45"/>
      <c r="B49" s="46"/>
      <c r="C49" s="47"/>
      <c r="D49" s="48"/>
      <c r="E49" s="49"/>
      <c r="F49" s="67"/>
      <c r="G49" s="67"/>
      <c r="H49" s="67"/>
      <c r="I49" s="67"/>
      <c r="J49" s="67"/>
      <c r="K49" s="67"/>
      <c r="M49" s="67"/>
      <c r="N49" s="67"/>
      <c r="P49" s="84"/>
    </row>
    <row r="50" spans="1:16" s="42" customFormat="1" x14ac:dyDescent="0.25">
      <c r="A50" s="45"/>
      <c r="B50" s="46"/>
      <c r="C50" s="47"/>
      <c r="D50" s="48"/>
      <c r="E50" s="49"/>
      <c r="F50" s="67"/>
      <c r="G50" s="67"/>
      <c r="H50" s="67"/>
      <c r="I50" s="67"/>
      <c r="J50" s="67"/>
      <c r="K50" s="67"/>
      <c r="M50" s="67"/>
      <c r="N50" s="67"/>
      <c r="P50" s="84"/>
    </row>
    <row r="51" spans="1:16" s="42" customFormat="1" x14ac:dyDescent="0.25">
      <c r="A51" s="45"/>
      <c r="B51" s="46"/>
      <c r="C51" s="47"/>
      <c r="D51" s="48"/>
      <c r="E51" s="49"/>
      <c r="F51" s="67"/>
      <c r="G51" s="67"/>
      <c r="H51" s="67"/>
      <c r="I51" s="67"/>
      <c r="J51" s="67"/>
      <c r="K51" s="67"/>
      <c r="M51" s="67"/>
      <c r="N51" s="67"/>
      <c r="P51" s="84"/>
    </row>
    <row r="52" spans="1:16" s="42" customFormat="1" x14ac:dyDescent="0.25">
      <c r="A52" s="45"/>
      <c r="B52" s="46"/>
      <c r="C52" s="47"/>
      <c r="D52" s="48"/>
      <c r="E52" s="49"/>
      <c r="F52" s="67"/>
      <c r="G52" s="67"/>
      <c r="H52" s="67"/>
      <c r="I52" s="67"/>
      <c r="J52" s="67"/>
      <c r="K52" s="67"/>
      <c r="M52" s="67"/>
      <c r="N52" s="67"/>
      <c r="P52" s="84"/>
    </row>
    <row r="53" spans="1:16" s="42" customFormat="1" x14ac:dyDescent="0.25">
      <c r="A53" s="45"/>
      <c r="B53" s="46"/>
      <c r="C53" s="47"/>
      <c r="D53" s="48"/>
      <c r="E53" s="49"/>
      <c r="F53" s="67"/>
      <c r="G53" s="67"/>
      <c r="H53" s="67"/>
      <c r="I53" s="67"/>
      <c r="J53" s="67"/>
      <c r="K53" s="67"/>
      <c r="M53" s="67"/>
      <c r="N53" s="67"/>
      <c r="P53" s="84"/>
    </row>
    <row r="54" spans="1:16" s="42" customFormat="1" x14ac:dyDescent="0.25">
      <c r="A54" s="45"/>
      <c r="B54" s="46"/>
      <c r="C54" s="47"/>
      <c r="D54" s="48"/>
      <c r="E54" s="49"/>
      <c r="F54" s="67"/>
      <c r="G54" s="67"/>
      <c r="H54" s="67"/>
      <c r="I54" s="67"/>
      <c r="J54" s="67"/>
      <c r="K54" s="67"/>
      <c r="M54" s="67"/>
      <c r="N54" s="67"/>
      <c r="P54" s="84"/>
    </row>
    <row r="55" spans="1:16" s="42" customFormat="1" x14ac:dyDescent="0.25">
      <c r="A55" s="45"/>
      <c r="B55" s="46"/>
      <c r="C55" s="47"/>
      <c r="D55" s="48"/>
      <c r="E55" s="49"/>
      <c r="F55" s="67"/>
      <c r="G55" s="67"/>
      <c r="H55" s="67"/>
      <c r="I55" s="67"/>
      <c r="J55" s="67"/>
      <c r="K55" s="67"/>
      <c r="M55" s="67"/>
      <c r="N55" s="67"/>
      <c r="P55" s="84"/>
    </row>
    <row r="56" spans="1:16" s="42" customFormat="1" x14ac:dyDescent="0.25">
      <c r="A56" s="45"/>
      <c r="B56" s="46"/>
      <c r="C56" s="47"/>
      <c r="D56" s="48"/>
      <c r="E56" s="49"/>
      <c r="F56" s="67"/>
      <c r="G56" s="67"/>
      <c r="H56" s="67"/>
      <c r="I56" s="67"/>
      <c r="J56" s="67"/>
      <c r="K56" s="67"/>
      <c r="M56" s="67"/>
      <c r="N56" s="67"/>
      <c r="P56" s="84"/>
    </row>
    <row r="57" spans="1:16" s="42" customFormat="1" x14ac:dyDescent="0.25">
      <c r="A57" s="45"/>
      <c r="B57" s="46"/>
      <c r="C57" s="47"/>
      <c r="D57" s="48"/>
      <c r="E57" s="49"/>
      <c r="F57" s="67"/>
      <c r="G57" s="67"/>
      <c r="H57" s="67"/>
      <c r="I57" s="67"/>
      <c r="J57" s="67"/>
      <c r="K57" s="67"/>
      <c r="M57" s="67"/>
      <c r="N57" s="67"/>
      <c r="P57" s="84"/>
    </row>
    <row r="58" spans="1:16" s="42" customFormat="1" x14ac:dyDescent="0.25">
      <c r="A58" s="45"/>
      <c r="B58" s="46"/>
      <c r="C58" s="47"/>
      <c r="D58" s="48"/>
      <c r="E58" s="49"/>
      <c r="F58" s="67"/>
      <c r="G58" s="67"/>
      <c r="H58" s="67"/>
      <c r="I58" s="67"/>
      <c r="J58" s="67"/>
      <c r="K58" s="67"/>
      <c r="M58" s="67"/>
      <c r="N58" s="67"/>
      <c r="P58" s="84"/>
    </row>
    <row r="59" spans="1:16" s="42" customFormat="1" x14ac:dyDescent="0.25">
      <c r="A59" s="45"/>
      <c r="B59" s="46"/>
      <c r="C59" s="47"/>
      <c r="D59" s="48"/>
      <c r="E59" s="49"/>
      <c r="F59" s="67"/>
      <c r="G59" s="67"/>
      <c r="H59" s="67"/>
      <c r="I59" s="67"/>
      <c r="J59" s="67"/>
      <c r="K59" s="67"/>
      <c r="M59" s="67"/>
      <c r="N59" s="67"/>
      <c r="P59" s="84"/>
    </row>
    <row r="60" spans="1:16" s="42" customFormat="1" x14ac:dyDescent="0.25">
      <c r="A60" s="45"/>
      <c r="B60" s="46"/>
      <c r="C60" s="47"/>
      <c r="D60" s="48"/>
      <c r="E60" s="49"/>
      <c r="F60" s="67"/>
      <c r="G60" s="67"/>
      <c r="H60" s="67"/>
      <c r="I60" s="67"/>
      <c r="J60" s="67"/>
      <c r="K60" s="67"/>
      <c r="M60" s="67"/>
      <c r="N60" s="67"/>
      <c r="P60" s="84"/>
    </row>
    <row r="61" spans="1:16" s="42" customFormat="1" x14ac:dyDescent="0.25">
      <c r="A61" s="45"/>
      <c r="B61" s="46"/>
      <c r="C61" s="47"/>
      <c r="D61" s="48"/>
      <c r="E61" s="49"/>
      <c r="F61" s="67"/>
      <c r="G61" s="67"/>
      <c r="H61" s="67"/>
      <c r="I61" s="67"/>
      <c r="J61" s="67"/>
      <c r="K61" s="67"/>
      <c r="M61" s="67"/>
      <c r="N61" s="67"/>
      <c r="P61" s="84"/>
    </row>
    <row r="62" spans="1:16" s="42" customFormat="1" x14ac:dyDescent="0.25">
      <c r="A62" s="45"/>
      <c r="B62" s="46"/>
      <c r="C62" s="47"/>
      <c r="D62" s="48"/>
      <c r="E62" s="49"/>
      <c r="F62" s="67"/>
      <c r="G62" s="67"/>
      <c r="H62" s="67"/>
      <c r="I62" s="67"/>
      <c r="J62" s="67"/>
      <c r="K62" s="67"/>
      <c r="M62" s="67"/>
      <c r="N62" s="67"/>
      <c r="P62" s="84"/>
    </row>
    <row r="63" spans="1:16" s="42" customFormat="1" x14ac:dyDescent="0.25">
      <c r="A63" s="45"/>
      <c r="B63" s="46"/>
      <c r="C63" s="47"/>
      <c r="D63" s="48"/>
      <c r="E63" s="49"/>
      <c r="F63" s="67"/>
      <c r="G63" s="67"/>
      <c r="H63" s="67"/>
      <c r="I63" s="67"/>
      <c r="J63" s="67"/>
      <c r="K63" s="67"/>
      <c r="M63" s="67"/>
      <c r="N63" s="67"/>
      <c r="P63" s="84"/>
    </row>
    <row r="64" spans="1:16" s="42" customFormat="1" x14ac:dyDescent="0.25">
      <c r="A64" s="45"/>
      <c r="B64" s="46"/>
      <c r="C64" s="47"/>
      <c r="D64" s="48"/>
      <c r="E64" s="49"/>
      <c r="F64" s="67"/>
      <c r="G64" s="67"/>
      <c r="H64" s="67"/>
      <c r="I64" s="67"/>
      <c r="J64" s="67"/>
      <c r="K64" s="67"/>
      <c r="M64" s="67"/>
      <c r="N64" s="67"/>
      <c r="P64" s="84"/>
    </row>
    <row r="65" spans="1:16" s="42" customFormat="1" x14ac:dyDescent="0.25">
      <c r="A65" s="45"/>
      <c r="B65" s="46"/>
      <c r="C65" s="47"/>
      <c r="D65" s="48"/>
      <c r="E65" s="49"/>
      <c r="F65" s="67"/>
      <c r="G65" s="67"/>
      <c r="H65" s="67"/>
      <c r="I65" s="67"/>
      <c r="J65" s="67"/>
      <c r="K65" s="67"/>
      <c r="M65" s="67"/>
      <c r="N65" s="67"/>
      <c r="P65" s="84"/>
    </row>
    <row r="66" spans="1:16" s="42" customFormat="1" x14ac:dyDescent="0.25">
      <c r="A66" s="45"/>
      <c r="B66" s="46"/>
      <c r="C66" s="47"/>
      <c r="D66" s="48"/>
      <c r="E66" s="49"/>
      <c r="F66" s="67"/>
      <c r="G66" s="67"/>
      <c r="H66" s="67"/>
      <c r="I66" s="67"/>
      <c r="J66" s="67"/>
      <c r="K66" s="67"/>
      <c r="M66" s="67"/>
      <c r="N66" s="67"/>
      <c r="P66" s="84"/>
    </row>
    <row r="67" spans="1:16" s="42" customFormat="1" x14ac:dyDescent="0.25">
      <c r="A67" s="45"/>
      <c r="B67" s="46"/>
      <c r="C67" s="47"/>
      <c r="D67" s="48"/>
      <c r="E67" s="49"/>
      <c r="F67" s="67"/>
      <c r="G67" s="67"/>
      <c r="H67" s="67"/>
      <c r="I67" s="67"/>
      <c r="J67" s="67"/>
      <c r="K67" s="67"/>
      <c r="M67" s="67"/>
      <c r="N67" s="67"/>
      <c r="P67" s="84"/>
    </row>
    <row r="68" spans="1:16" s="42" customFormat="1" x14ac:dyDescent="0.25">
      <c r="A68" s="45"/>
      <c r="B68" s="46"/>
      <c r="C68" s="47"/>
      <c r="D68" s="48"/>
      <c r="E68" s="49"/>
      <c r="F68" s="67"/>
      <c r="G68" s="67"/>
      <c r="H68" s="67"/>
      <c r="I68" s="67"/>
      <c r="J68" s="67"/>
      <c r="K68" s="67"/>
      <c r="M68" s="67"/>
      <c r="N68" s="67"/>
      <c r="P68" s="84"/>
    </row>
    <row r="69" spans="1:16" s="42" customFormat="1" x14ac:dyDescent="0.25">
      <c r="A69" s="45"/>
      <c r="B69" s="46"/>
      <c r="C69" s="47"/>
      <c r="D69" s="48"/>
      <c r="E69" s="49"/>
      <c r="F69" s="67"/>
      <c r="G69" s="67"/>
      <c r="H69" s="67"/>
      <c r="I69" s="67"/>
      <c r="J69" s="67"/>
      <c r="K69" s="67"/>
      <c r="M69" s="67"/>
      <c r="N69" s="67"/>
      <c r="P69" s="84"/>
    </row>
    <row r="70" spans="1:16" s="42" customFormat="1" x14ac:dyDescent="0.25">
      <c r="A70" s="45"/>
      <c r="B70" s="46"/>
      <c r="C70" s="47"/>
      <c r="D70" s="48"/>
      <c r="E70" s="49"/>
      <c r="F70" s="67"/>
      <c r="G70" s="67"/>
      <c r="H70" s="67"/>
      <c r="I70" s="67"/>
      <c r="J70" s="67"/>
      <c r="K70" s="67"/>
      <c r="M70" s="67"/>
      <c r="N70" s="67"/>
      <c r="P70" s="84"/>
    </row>
    <row r="71" spans="1:16" s="42" customFormat="1" x14ac:dyDescent="0.25">
      <c r="A71" s="45"/>
      <c r="B71" s="46"/>
      <c r="C71" s="47"/>
      <c r="D71" s="48"/>
      <c r="E71" s="49"/>
      <c r="F71" s="67"/>
      <c r="G71" s="67"/>
      <c r="H71" s="67"/>
      <c r="I71" s="67"/>
      <c r="J71" s="67"/>
      <c r="K71" s="67"/>
      <c r="M71" s="67"/>
      <c r="N71" s="67"/>
      <c r="P71" s="84"/>
    </row>
    <row r="72" spans="1:16" s="42" customFormat="1" x14ac:dyDescent="0.25">
      <c r="A72" s="45"/>
      <c r="B72" s="46"/>
      <c r="C72" s="47"/>
      <c r="D72" s="48"/>
      <c r="E72" s="49"/>
      <c r="F72" s="67"/>
      <c r="G72" s="67"/>
      <c r="H72" s="67"/>
      <c r="I72" s="67"/>
      <c r="J72" s="67"/>
      <c r="K72" s="67"/>
      <c r="M72" s="67"/>
      <c r="N72" s="67"/>
      <c r="P72" s="84"/>
    </row>
    <row r="73" spans="1:16" s="42" customFormat="1" x14ac:dyDescent="0.25">
      <c r="A73" s="45"/>
      <c r="B73" s="46"/>
      <c r="C73" s="47"/>
      <c r="D73" s="48"/>
      <c r="E73" s="49"/>
      <c r="F73" s="67"/>
      <c r="G73" s="67"/>
      <c r="H73" s="67"/>
      <c r="I73" s="67"/>
      <c r="J73" s="67"/>
      <c r="K73" s="67"/>
      <c r="M73" s="67"/>
      <c r="N73" s="67"/>
      <c r="P73" s="84"/>
    </row>
    <row r="74" spans="1:16" s="42" customFormat="1" x14ac:dyDescent="0.25">
      <c r="A74" s="45"/>
      <c r="B74" s="46"/>
      <c r="C74" s="47"/>
      <c r="D74" s="48"/>
      <c r="E74" s="49"/>
      <c r="F74" s="67"/>
      <c r="G74" s="67"/>
      <c r="H74" s="67"/>
      <c r="I74" s="67"/>
      <c r="J74" s="67"/>
      <c r="K74" s="67"/>
      <c r="M74" s="67"/>
      <c r="N74" s="67"/>
      <c r="P74" s="84"/>
    </row>
    <row r="75" spans="1:16" s="42" customFormat="1" x14ac:dyDescent="0.25">
      <c r="A75" s="45"/>
      <c r="B75" s="46"/>
      <c r="C75" s="47"/>
      <c r="D75" s="48"/>
      <c r="E75" s="49"/>
      <c r="F75" s="67"/>
      <c r="G75" s="67"/>
      <c r="H75" s="67"/>
      <c r="I75" s="67"/>
      <c r="J75" s="67"/>
      <c r="K75" s="67"/>
      <c r="M75" s="67"/>
      <c r="N75" s="67"/>
      <c r="P75" s="84"/>
    </row>
    <row r="76" spans="1:16" s="42" customFormat="1" x14ac:dyDescent="0.25">
      <c r="A76" s="45"/>
      <c r="B76" s="46"/>
      <c r="C76" s="47"/>
      <c r="D76" s="48"/>
      <c r="E76" s="49"/>
      <c r="F76" s="67"/>
      <c r="G76" s="67"/>
      <c r="H76" s="67"/>
      <c r="I76" s="67"/>
      <c r="J76" s="67"/>
      <c r="K76" s="67"/>
      <c r="M76" s="67"/>
      <c r="N76" s="67"/>
      <c r="P76" s="84"/>
    </row>
    <row r="77" spans="1:16" s="42" customFormat="1" x14ac:dyDescent="0.25">
      <c r="A77" s="45"/>
      <c r="B77" s="46"/>
      <c r="C77" s="47"/>
      <c r="D77" s="48"/>
      <c r="E77" s="49"/>
      <c r="F77" s="67"/>
      <c r="G77" s="67"/>
      <c r="H77" s="67"/>
      <c r="I77" s="67"/>
      <c r="J77" s="67"/>
      <c r="K77" s="67"/>
      <c r="M77" s="67"/>
      <c r="N77" s="67"/>
      <c r="P77" s="84"/>
    </row>
    <row r="78" spans="1:16" s="42" customFormat="1" x14ac:dyDescent="0.25">
      <c r="A78" s="45"/>
      <c r="B78" s="46"/>
      <c r="C78" s="47"/>
      <c r="D78" s="48"/>
      <c r="E78" s="49"/>
      <c r="F78" s="67"/>
      <c r="G78" s="67"/>
      <c r="H78" s="67"/>
      <c r="I78" s="67"/>
      <c r="J78" s="67"/>
      <c r="K78" s="67"/>
      <c r="M78" s="67"/>
      <c r="N78" s="67"/>
      <c r="P78" s="84"/>
    </row>
    <row r="79" spans="1:16" s="42" customFormat="1" x14ac:dyDescent="0.25">
      <c r="A79" s="45"/>
      <c r="B79" s="46"/>
      <c r="C79" s="47"/>
      <c r="D79" s="48"/>
      <c r="E79" s="49"/>
      <c r="F79" s="67"/>
      <c r="G79" s="67"/>
      <c r="H79" s="67"/>
      <c r="I79" s="67"/>
      <c r="J79" s="67"/>
      <c r="K79" s="67"/>
      <c r="M79" s="67"/>
      <c r="N79" s="67"/>
      <c r="P79" s="84"/>
    </row>
    <row r="80" spans="1:16" s="42" customFormat="1" x14ac:dyDescent="0.25">
      <c r="A80" s="45"/>
      <c r="B80" s="46"/>
      <c r="C80" s="47"/>
      <c r="D80" s="48"/>
      <c r="E80" s="49"/>
      <c r="F80" s="67"/>
      <c r="G80" s="67"/>
      <c r="H80" s="67"/>
      <c r="I80" s="67"/>
      <c r="J80" s="67"/>
      <c r="K80" s="67"/>
      <c r="M80" s="67"/>
      <c r="N80" s="67"/>
      <c r="P80" s="84"/>
    </row>
    <row r="81" spans="1:16" s="42" customFormat="1" x14ac:dyDescent="0.25">
      <c r="A81" s="45"/>
      <c r="B81" s="46"/>
      <c r="C81" s="47"/>
      <c r="D81" s="48"/>
      <c r="E81" s="49"/>
      <c r="F81" s="67"/>
      <c r="G81" s="67"/>
      <c r="H81" s="67"/>
      <c r="I81" s="67"/>
      <c r="J81" s="67"/>
      <c r="K81" s="67"/>
      <c r="M81" s="67"/>
      <c r="N81" s="67"/>
      <c r="P81" s="84"/>
    </row>
    <row r="82" spans="1:16" s="42" customFormat="1" x14ac:dyDescent="0.25">
      <c r="A82" s="45"/>
      <c r="B82" s="46"/>
      <c r="C82" s="47"/>
      <c r="D82" s="48"/>
      <c r="E82" s="49"/>
      <c r="F82" s="67"/>
      <c r="G82" s="67"/>
      <c r="H82" s="67"/>
      <c r="I82" s="67"/>
      <c r="J82" s="67"/>
      <c r="K82" s="67"/>
      <c r="M82" s="67"/>
      <c r="N82" s="67"/>
      <c r="P82" s="84"/>
    </row>
    <row r="83" spans="1:16" s="42" customFormat="1" x14ac:dyDescent="0.25">
      <c r="A83" s="45"/>
      <c r="B83" s="46"/>
      <c r="C83" s="47"/>
      <c r="D83" s="48"/>
      <c r="E83" s="49"/>
      <c r="F83" s="67"/>
      <c r="G83" s="67"/>
      <c r="H83" s="67"/>
      <c r="I83" s="67"/>
      <c r="J83" s="67"/>
      <c r="K83" s="67"/>
      <c r="M83" s="67"/>
      <c r="N83" s="67"/>
      <c r="P83" s="84"/>
    </row>
    <row r="84" spans="1:16" s="42" customFormat="1" x14ac:dyDescent="0.25">
      <c r="A84" s="45"/>
      <c r="B84" s="46"/>
      <c r="C84" s="47"/>
      <c r="D84" s="48"/>
      <c r="E84" s="49"/>
      <c r="F84" s="67"/>
      <c r="G84" s="67"/>
      <c r="H84" s="67"/>
      <c r="I84" s="67"/>
      <c r="J84" s="67"/>
      <c r="K84" s="67"/>
      <c r="M84" s="67"/>
      <c r="N84" s="67"/>
      <c r="P84" s="84"/>
    </row>
    <row r="85" spans="1:16" s="42" customFormat="1" x14ac:dyDescent="0.25">
      <c r="A85" s="45"/>
      <c r="B85" s="46"/>
      <c r="C85" s="47"/>
      <c r="D85" s="48"/>
      <c r="E85" s="49"/>
      <c r="F85" s="67"/>
      <c r="G85" s="67"/>
      <c r="H85" s="67"/>
      <c r="I85" s="67"/>
      <c r="J85" s="67"/>
      <c r="K85" s="67"/>
      <c r="M85" s="67"/>
      <c r="N85" s="67"/>
      <c r="P85" s="84"/>
    </row>
    <row r="86" spans="1:16" s="42" customFormat="1" x14ac:dyDescent="0.25">
      <c r="A86" s="45"/>
      <c r="B86" s="46"/>
      <c r="C86" s="47"/>
      <c r="D86" s="48"/>
      <c r="E86" s="49"/>
      <c r="F86" s="67"/>
      <c r="G86" s="67"/>
      <c r="H86" s="67"/>
      <c r="I86" s="67"/>
      <c r="J86" s="67"/>
      <c r="K86" s="67"/>
      <c r="M86" s="67"/>
      <c r="N86" s="67"/>
      <c r="P86" s="84"/>
    </row>
    <row r="87" spans="1:16" s="42" customFormat="1" x14ac:dyDescent="0.25">
      <c r="A87" s="45"/>
      <c r="B87" s="46"/>
      <c r="C87" s="47"/>
      <c r="D87" s="48"/>
      <c r="E87" s="49"/>
      <c r="F87" s="67"/>
      <c r="G87" s="67"/>
      <c r="H87" s="67"/>
      <c r="I87" s="67"/>
      <c r="J87" s="67"/>
      <c r="K87" s="67"/>
      <c r="M87" s="67"/>
      <c r="N87" s="67"/>
      <c r="P87" s="84"/>
    </row>
    <row r="88" spans="1:16" s="42" customFormat="1" x14ac:dyDescent="0.25">
      <c r="A88" s="45"/>
      <c r="B88" s="46"/>
      <c r="C88" s="47"/>
      <c r="D88" s="48"/>
      <c r="E88" s="49"/>
      <c r="F88" s="67"/>
      <c r="G88" s="67"/>
      <c r="H88" s="67"/>
      <c r="I88" s="67"/>
      <c r="J88" s="67"/>
      <c r="K88" s="67"/>
      <c r="M88" s="67"/>
      <c r="N88" s="67"/>
      <c r="P88" s="84"/>
    </row>
    <row r="89" spans="1:16" s="42" customFormat="1" x14ac:dyDescent="0.25">
      <c r="A89" s="45"/>
      <c r="B89" s="46"/>
      <c r="C89" s="47"/>
      <c r="D89" s="48"/>
      <c r="E89" s="49"/>
      <c r="F89" s="67"/>
      <c r="G89" s="67"/>
      <c r="H89" s="67"/>
      <c r="I89" s="67"/>
      <c r="J89" s="67"/>
      <c r="K89" s="67"/>
      <c r="M89" s="67"/>
      <c r="N89" s="67"/>
      <c r="P89" s="84"/>
    </row>
    <row r="90" spans="1:16" s="42" customFormat="1" x14ac:dyDescent="0.25">
      <c r="A90" s="45"/>
      <c r="B90" s="46"/>
      <c r="C90" s="47"/>
      <c r="D90" s="48"/>
      <c r="E90" s="49"/>
      <c r="F90" s="67"/>
      <c r="G90" s="67"/>
      <c r="H90" s="67"/>
      <c r="I90" s="67"/>
      <c r="J90" s="67"/>
      <c r="K90" s="67"/>
      <c r="M90" s="67"/>
      <c r="N90" s="67"/>
      <c r="P90" s="84"/>
    </row>
    <row r="91" spans="1:16" s="42" customFormat="1" x14ac:dyDescent="0.25">
      <c r="A91" s="45"/>
      <c r="B91" s="46"/>
      <c r="C91" s="47"/>
      <c r="D91" s="48"/>
      <c r="E91" s="49"/>
      <c r="F91" s="67"/>
      <c r="G91" s="67"/>
      <c r="H91" s="67"/>
      <c r="I91" s="67"/>
      <c r="J91" s="67"/>
      <c r="K91" s="67"/>
      <c r="M91" s="67"/>
      <c r="N91" s="67"/>
      <c r="P91" s="84"/>
    </row>
    <row r="92" spans="1:16" s="42" customFormat="1" x14ac:dyDescent="0.25">
      <c r="A92" s="45"/>
      <c r="B92" s="46"/>
      <c r="C92" s="47"/>
      <c r="D92" s="48"/>
      <c r="E92" s="49"/>
      <c r="F92" s="67"/>
      <c r="G92" s="67"/>
      <c r="H92" s="67"/>
      <c r="I92" s="67"/>
      <c r="J92" s="67"/>
      <c r="K92" s="67"/>
      <c r="M92" s="67"/>
      <c r="N92" s="67"/>
      <c r="P92" s="84"/>
    </row>
    <row r="93" spans="1:16" s="42" customFormat="1" x14ac:dyDescent="0.25">
      <c r="A93" s="45"/>
      <c r="B93" s="46"/>
      <c r="C93" s="47"/>
      <c r="D93" s="48"/>
      <c r="E93" s="49"/>
      <c r="F93" s="67"/>
      <c r="G93" s="67"/>
      <c r="H93" s="67"/>
      <c r="I93" s="67"/>
      <c r="J93" s="67"/>
      <c r="K93" s="67"/>
      <c r="M93" s="67"/>
      <c r="N93" s="67"/>
      <c r="P93" s="84"/>
    </row>
    <row r="94" spans="1:16" s="42" customFormat="1" x14ac:dyDescent="0.25">
      <c r="A94" s="45"/>
      <c r="B94" s="46"/>
      <c r="C94" s="47"/>
      <c r="D94" s="48"/>
      <c r="E94" s="49"/>
      <c r="F94" s="67"/>
      <c r="G94" s="67"/>
      <c r="H94" s="67"/>
      <c r="I94" s="67"/>
      <c r="J94" s="67"/>
      <c r="K94" s="67"/>
      <c r="M94" s="67"/>
      <c r="N94" s="67"/>
      <c r="P94" s="84"/>
    </row>
    <row r="95" spans="1:16" s="42" customFormat="1" x14ac:dyDescent="0.25">
      <c r="A95" s="45"/>
      <c r="B95" s="46"/>
      <c r="C95" s="47"/>
      <c r="D95" s="48"/>
      <c r="E95" s="49"/>
      <c r="F95" s="67"/>
      <c r="G95" s="67"/>
      <c r="H95" s="67"/>
      <c r="I95" s="67"/>
      <c r="J95" s="67"/>
      <c r="K95" s="67"/>
      <c r="M95" s="67"/>
      <c r="N95" s="67"/>
      <c r="P95" s="84"/>
    </row>
    <row r="96" spans="1:16" s="42" customFormat="1" x14ac:dyDescent="0.25">
      <c r="A96" s="45"/>
      <c r="B96" s="46"/>
      <c r="C96" s="47"/>
      <c r="D96" s="48"/>
      <c r="E96" s="49"/>
      <c r="F96" s="67"/>
      <c r="G96" s="67"/>
      <c r="H96" s="67"/>
      <c r="I96" s="67"/>
      <c r="J96" s="67"/>
      <c r="K96" s="67"/>
      <c r="M96" s="67"/>
      <c r="N96" s="67"/>
      <c r="P96" s="84"/>
    </row>
    <row r="97" spans="1:16" s="42" customFormat="1" x14ac:dyDescent="0.25">
      <c r="A97" s="45"/>
      <c r="B97" s="46"/>
      <c r="C97" s="47"/>
      <c r="D97" s="48"/>
      <c r="E97" s="49"/>
      <c r="F97" s="67"/>
      <c r="G97" s="67"/>
      <c r="H97" s="67"/>
      <c r="I97" s="67"/>
      <c r="J97" s="67"/>
      <c r="K97" s="67"/>
      <c r="M97" s="67"/>
      <c r="N97" s="67"/>
      <c r="P97" s="84"/>
    </row>
    <row r="98" spans="1:16" s="42" customFormat="1" x14ac:dyDescent="0.25">
      <c r="A98" s="45"/>
      <c r="B98" s="46"/>
      <c r="C98" s="47"/>
      <c r="D98" s="48"/>
      <c r="E98" s="49"/>
      <c r="F98" s="67"/>
      <c r="G98" s="67"/>
      <c r="H98" s="67"/>
      <c r="I98" s="67"/>
      <c r="J98" s="67"/>
      <c r="K98" s="67"/>
      <c r="M98" s="67"/>
      <c r="N98" s="67"/>
      <c r="P98" s="84"/>
    </row>
  </sheetData>
  <sheetProtection algorithmName="SHA-512" hashValue="FiA6fJtS7R91VhGw8L7Qze96KwrcVpItkJ3DwCHoaS/+QMP2XnjLlgLJmH3OTBuAs7mpyBRhr+1kRFXHgxxgDQ==" saltValue="hiMfBXoV3FElEXKbCWbRmg==" spinCount="100000" sheet="1" objects="1" scenarios="1" formatCells="0" formatColumns="0" formatRows="0"/>
  <mergeCells count="5">
    <mergeCell ref="F6:M6"/>
    <mergeCell ref="F3:M3"/>
    <mergeCell ref="F13:M13"/>
    <mergeCell ref="F21:M21"/>
    <mergeCell ref="F1:M1"/>
  </mergeCells>
  <conditionalFormatting sqref="D3">
    <cfRule type="dataBar" priority="94">
      <dataBar>
        <cfvo type="num" val="0.1"/>
        <cfvo type="num" val="1"/>
        <color theme="9" tint="0.39997558519241921"/>
      </dataBar>
      <extLst>
        <ext xmlns:x14="http://schemas.microsoft.com/office/spreadsheetml/2009/9/main" uri="{B025F937-C7B1-47D3-B67F-A62EFF666E3E}">
          <x14:id>{05D14BD3-3B2D-41E9-A32A-2DE34831EFA7}</x14:id>
        </ext>
      </extLst>
    </cfRule>
  </conditionalFormatting>
  <conditionalFormatting sqref="D7">
    <cfRule type="dataBar" priority="11">
      <dataBar>
        <cfvo type="num" val="0.1"/>
        <cfvo type="num" val="1"/>
        <color theme="9" tint="0.39997558519241921"/>
      </dataBar>
      <extLst>
        <ext xmlns:x14="http://schemas.microsoft.com/office/spreadsheetml/2009/9/main" uri="{B025F937-C7B1-47D3-B67F-A62EFF666E3E}">
          <x14:id>{D5062B5B-C503-4471-A441-43061FC83602}</x14:id>
        </ext>
      </extLst>
    </cfRule>
  </conditionalFormatting>
  <conditionalFormatting sqref="D8:D11">
    <cfRule type="expression" dxfId="30" priority="86">
      <formula>AND(A8&lt;&gt;1,ISNUMBER(B8),OR(ISNUMBER(C8),C8="PG"))</formula>
    </cfRule>
  </conditionalFormatting>
  <conditionalFormatting sqref="D14">
    <cfRule type="dataBar" priority="9">
      <dataBar>
        <cfvo type="num" val="0.1"/>
        <cfvo type="num" val="1"/>
        <color theme="9" tint="0.39997558519241921"/>
      </dataBar>
      <extLst>
        <ext xmlns:x14="http://schemas.microsoft.com/office/spreadsheetml/2009/9/main" uri="{B025F937-C7B1-47D3-B67F-A62EFF666E3E}">
          <x14:id>{085B9F02-F975-45D7-8FAB-F1DEF9C4424B}</x14:id>
        </ext>
      </extLst>
    </cfRule>
  </conditionalFormatting>
  <conditionalFormatting sqref="D15:D19">
    <cfRule type="expression" dxfId="29" priority="2">
      <formula>AND(A15&lt;&gt;1,ISNUMBER(B15),OR(ISNUMBER(C15),C15="PG"))</formula>
    </cfRule>
  </conditionalFormatting>
  <conditionalFormatting sqref="D22">
    <cfRule type="dataBar" priority="8">
      <dataBar>
        <cfvo type="num" val="0.1"/>
        <cfvo type="num" val="1"/>
        <color theme="9" tint="0.39997558519241921"/>
      </dataBar>
      <extLst>
        <ext xmlns:x14="http://schemas.microsoft.com/office/spreadsheetml/2009/9/main" uri="{B025F937-C7B1-47D3-B67F-A62EFF666E3E}">
          <x14:id>{4776752B-22BA-4286-8731-DDA95BAFF75A}</x14:id>
        </ext>
      </extLst>
    </cfRule>
  </conditionalFormatting>
  <conditionalFormatting sqref="D23:D26">
    <cfRule type="expression" dxfId="28" priority="1">
      <formula>AND(A23&lt;&gt;1,ISNUMBER(B23),OR(ISNUMBER(C23),C23="PG"))</formula>
    </cfRule>
  </conditionalFormatting>
  <dataValidations count="2">
    <dataValidation type="list" allowBlank="1" showInputMessage="1" showErrorMessage="1" error="Opção inválida!" sqref="F8:H11 F15:H19 J23:L26 J8:L11 J15:L19 F23:H26" xr:uid="{B8E71589-A91E-498B-AADB-B338ACB65538}">
      <formula1>"0,1,2,3,4"</formula1>
    </dataValidation>
    <dataValidation type="list" allowBlank="1" showErrorMessage="1" error="Opção inválida! Ou 0 ou 1." sqref="I15:I19 I8:I11 M15:N19 M8:N11 M23:N26 I23:I26" xr:uid="{A1FC9238-F9F8-4363-B7D0-8BAFE595E648}">
      <formula1>"0,1"</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05D14BD3-3B2D-41E9-A32A-2DE34831EFA7}">
            <x14:dataBar minLength="0" maxLength="100" gradient="0">
              <x14:cfvo type="num">
                <xm:f>0.1</xm:f>
              </x14:cfvo>
              <x14:cfvo type="num">
                <xm:f>1</xm:f>
              </x14:cfvo>
              <x14:negativeFillColor rgb="FFFF0000"/>
              <x14:axisColor rgb="FF000000"/>
            </x14:dataBar>
          </x14:cfRule>
          <xm:sqref>D3</xm:sqref>
        </x14:conditionalFormatting>
        <x14:conditionalFormatting xmlns:xm="http://schemas.microsoft.com/office/excel/2006/main">
          <x14:cfRule type="dataBar" id="{D5062B5B-C503-4471-A441-43061FC83602}">
            <x14:dataBar minLength="0" maxLength="100" gradient="0">
              <x14:cfvo type="num">
                <xm:f>0.1</xm:f>
              </x14:cfvo>
              <x14:cfvo type="num">
                <xm:f>1</xm:f>
              </x14:cfvo>
              <x14:negativeFillColor rgb="FFFF0000"/>
              <x14:axisColor rgb="FF000000"/>
            </x14:dataBar>
          </x14:cfRule>
          <xm:sqref>D7</xm:sqref>
        </x14:conditionalFormatting>
        <x14:conditionalFormatting xmlns:xm="http://schemas.microsoft.com/office/excel/2006/main">
          <x14:cfRule type="dataBar" id="{085B9F02-F975-45D7-8FAB-F1DEF9C4424B}">
            <x14:dataBar minLength="0" maxLength="100" gradient="0">
              <x14:cfvo type="num">
                <xm:f>0.1</xm:f>
              </x14:cfvo>
              <x14:cfvo type="num">
                <xm:f>1</xm:f>
              </x14:cfvo>
              <x14:negativeFillColor rgb="FFFF0000"/>
              <x14:axisColor rgb="FF000000"/>
            </x14:dataBar>
          </x14:cfRule>
          <xm:sqref>D14</xm:sqref>
        </x14:conditionalFormatting>
        <x14:conditionalFormatting xmlns:xm="http://schemas.microsoft.com/office/excel/2006/main">
          <x14:cfRule type="dataBar" id="{4776752B-22BA-4286-8731-DDA95BAFF75A}">
            <x14:dataBar minLength="0" maxLength="100" gradient="0">
              <x14:cfvo type="num">
                <xm:f>0.1</xm:f>
              </x14:cfvo>
              <x14:cfvo type="num">
                <xm:f>1</xm:f>
              </x14:cfvo>
              <x14:negativeFillColor rgb="FFFF0000"/>
              <x14:axisColor rgb="FF000000"/>
            </x14:dataBar>
          </x14:cfRule>
          <xm:sqref>D22</xm:sqref>
        </x14:conditionalFormatting>
      </x14:conditionalFormatting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Planilha9"/>
  <dimension ref="A1:FS105"/>
  <sheetViews>
    <sheetView zoomScale="130" zoomScaleNormal="130" workbookViewId="0">
      <pane xSplit="3" ySplit="8" topLeftCell="D9" activePane="bottomRight" state="frozen"/>
      <selection pane="topRight" activeCell="D1" sqref="D1"/>
      <selection pane="bottomLeft" activeCell="A9" sqref="A9"/>
      <selection pane="bottomRight" activeCell="D9" sqref="D9"/>
    </sheetView>
  </sheetViews>
  <sheetFormatPr defaultColWidth="8.85546875" defaultRowHeight="15" x14ac:dyDescent="0.25"/>
  <cols>
    <col min="1" max="1" width="1.85546875" customWidth="1"/>
    <col min="2" max="2" width="8.28515625" style="217" customWidth="1"/>
    <col min="3" max="3" width="8.85546875" style="217" customWidth="1"/>
    <col min="4" max="4" width="30.140625" customWidth="1"/>
    <col min="5" max="5" width="4.140625" customWidth="1"/>
    <col min="6" max="6" width="1.5703125" customWidth="1"/>
    <col min="7" max="7" width="4.28515625" customWidth="1"/>
    <col min="8" max="8" width="4.42578125" customWidth="1"/>
    <col min="9" max="9" width="1.7109375" customWidth="1"/>
    <col min="10" max="10" width="3.85546875" customWidth="1"/>
    <col min="11" max="11" width="3.7109375" customWidth="1"/>
    <col min="12" max="12" width="14.5703125" customWidth="1"/>
    <col min="13" max="13" width="5" customWidth="1"/>
    <col min="14" max="14" width="5.28515625" customWidth="1"/>
    <col min="15" max="15" width="1.85546875" customWidth="1"/>
    <col min="16" max="16" width="4.140625" customWidth="1"/>
    <col min="17" max="17" width="3.7109375" customWidth="1"/>
    <col min="18" max="18" width="13.5703125" customWidth="1"/>
    <col min="19" max="19" width="5" customWidth="1"/>
    <col min="20" max="20" width="13.5703125" customWidth="1"/>
    <col min="21" max="21" width="1.7109375" customWidth="1"/>
    <col min="22" max="22" width="4.28515625" customWidth="1"/>
    <col min="23" max="23" width="12.7109375" customWidth="1"/>
    <col min="24" max="24" width="1.7109375" customWidth="1"/>
    <col min="25" max="25" width="8.28515625" customWidth="1"/>
    <col min="26" max="26" width="1.28515625" customWidth="1"/>
    <col min="27" max="27" width="7.28515625" style="42" customWidth="1"/>
    <col min="28" max="31" width="10.28515625" style="42" customWidth="1"/>
    <col min="32" max="32" width="27.5703125" style="42" customWidth="1"/>
    <col min="33" max="33" width="11.85546875" style="42" customWidth="1"/>
    <col min="34" max="34" width="2.140625" style="42" customWidth="1"/>
    <col min="35" max="175" width="8.85546875" style="42"/>
  </cols>
  <sheetData>
    <row r="1" spans="1:175" ht="15.6" customHeight="1" x14ac:dyDescent="0.25">
      <c r="A1" s="6"/>
      <c r="B1" s="228"/>
      <c r="C1" s="173" t="str">
        <f>Capa!A1</f>
        <v>MEGplan MEGIA 2026</v>
      </c>
      <c r="D1" s="176"/>
      <c r="E1" s="311" t="s">
        <v>105</v>
      </c>
      <c r="F1" s="176"/>
      <c r="G1" s="176"/>
      <c r="H1" s="176"/>
      <c r="I1" s="176"/>
      <c r="J1" s="176"/>
      <c r="K1" s="176"/>
      <c r="L1" s="176"/>
      <c r="M1" s="176"/>
      <c r="N1" s="176"/>
      <c r="O1" s="176"/>
      <c r="P1" s="176"/>
      <c r="Q1" s="176"/>
      <c r="R1" s="176"/>
      <c r="S1" s="176"/>
      <c r="T1" s="176"/>
      <c r="U1" s="176"/>
      <c r="V1" s="176"/>
      <c r="W1" s="176"/>
      <c r="X1" s="176"/>
      <c r="Y1" s="176"/>
      <c r="Z1" s="176"/>
      <c r="AA1" s="218"/>
      <c r="AB1" s="218"/>
      <c r="AC1" s="218"/>
      <c r="AD1" s="218"/>
      <c r="AE1" s="218"/>
      <c r="AF1" s="218"/>
      <c r="AG1" s="218"/>
      <c r="AH1" s="218"/>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row>
    <row r="2" spans="1:175" ht="19.350000000000001" customHeight="1" x14ac:dyDescent="0.25">
      <c r="A2" s="6"/>
      <c r="B2" s="284" t="str">
        <f>CONCATENATE("Item ",'Quadro Geral'!B31)</f>
        <v>Item 8.1 Econômico-financeiros</v>
      </c>
      <c r="C2" s="284"/>
      <c r="D2" s="285"/>
      <c r="E2" s="6"/>
      <c r="F2" s="6"/>
      <c r="G2" s="6"/>
      <c r="H2" s="6"/>
      <c r="I2" s="6"/>
      <c r="J2" s="6"/>
      <c r="K2" s="6"/>
      <c r="L2" s="6"/>
      <c r="M2" s="6"/>
      <c r="N2" s="6"/>
      <c r="O2" s="6"/>
      <c r="P2" s="6"/>
      <c r="Q2" s="6"/>
      <c r="R2" s="6"/>
      <c r="S2" s="6"/>
      <c r="T2" s="6"/>
      <c r="U2" s="180"/>
      <c r="V2" s="180"/>
      <c r="W2" s="180"/>
      <c r="X2" s="180"/>
      <c r="Y2" s="180"/>
      <c r="Z2" s="180"/>
      <c r="AA2" s="44"/>
      <c r="AB2" s="44"/>
      <c r="AC2" s="44"/>
      <c r="AD2" s="44"/>
      <c r="AE2" s="44"/>
      <c r="AF2" s="44"/>
      <c r="AG2" s="44"/>
      <c r="AH2" s="44"/>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row>
    <row r="3" spans="1:175" ht="13.35" customHeight="1" x14ac:dyDescent="0.3">
      <c r="A3" s="6"/>
      <c r="B3" s="6"/>
      <c r="C3" s="6"/>
      <c r="D3" s="6"/>
      <c r="E3" s="229"/>
      <c r="F3" s="6"/>
      <c r="G3" s="377" t="s">
        <v>68</v>
      </c>
      <c r="H3" s="377"/>
      <c r="I3" s="377"/>
      <c r="J3" s="377"/>
      <c r="K3" s="377"/>
      <c r="L3" s="377"/>
      <c r="M3" s="377"/>
      <c r="N3" s="377"/>
      <c r="O3" s="377"/>
      <c r="P3" s="377"/>
      <c r="Q3" s="377"/>
      <c r="R3" s="377"/>
      <c r="S3" s="377"/>
      <c r="T3" s="377"/>
      <c r="U3" s="377"/>
      <c r="V3" s="377"/>
      <c r="W3" s="377"/>
      <c r="X3" s="180"/>
      <c r="Y3" s="180"/>
      <c r="Z3" s="180"/>
      <c r="AA3" s="44"/>
      <c r="AB3" s="44"/>
      <c r="AC3" s="44"/>
      <c r="AD3" s="44"/>
      <c r="AE3" s="44"/>
      <c r="AF3" s="44"/>
      <c r="AG3" s="44"/>
      <c r="AH3" s="44"/>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row>
    <row r="4" spans="1:175" ht="17.25" customHeight="1" x14ac:dyDescent="0.35">
      <c r="A4" s="202"/>
      <c r="B4" s="376">
        <f>IF(COUNTIF($D8:$D39,"*")&gt;0,(COUNTIFS($D8:$D39,"*",$F8:$F39,"1",V8:V39,"&gt;=0")+COUNTIFS($D8:$D39,"*",$F8:$F39,"&lt;&gt;1",E8:E39,"*"))/COUNTIF($D8:$D39,"*"),0)</f>
        <v>0.8</v>
      </c>
      <c r="C4" s="376"/>
      <c r="D4" s="376"/>
      <c r="E4" s="229"/>
      <c r="F4" s="6"/>
      <c r="G4" s="378" t="s">
        <v>71</v>
      </c>
      <c r="H4" s="379"/>
      <c r="I4" s="182"/>
      <c r="J4" s="380" t="s">
        <v>72</v>
      </c>
      <c r="K4" s="380"/>
      <c r="L4" s="380"/>
      <c r="M4" s="380"/>
      <c r="N4" s="380"/>
      <c r="O4" s="182"/>
      <c r="P4" s="380" t="s">
        <v>73</v>
      </c>
      <c r="Q4" s="380"/>
      <c r="R4" s="380"/>
      <c r="S4" s="380"/>
      <c r="T4" s="380"/>
      <c r="U4" s="180"/>
      <c r="V4" s="381" t="s">
        <v>74</v>
      </c>
      <c r="W4" s="382"/>
      <c r="X4" s="180"/>
      <c r="Y4" s="180"/>
      <c r="Z4" s="180"/>
      <c r="AA4" s="370" t="s">
        <v>94</v>
      </c>
      <c r="AB4" s="371"/>
      <c r="AC4" s="371"/>
      <c r="AD4" s="371"/>
      <c r="AE4" s="371"/>
      <c r="AF4" s="371"/>
      <c r="AG4" s="372"/>
      <c r="AH4" s="44"/>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row>
    <row r="5" spans="1:175" ht="7.7" customHeight="1" x14ac:dyDescent="0.25">
      <c r="A5" s="183"/>
      <c r="B5" s="232"/>
      <c r="C5" s="233"/>
      <c r="D5" s="184"/>
      <c r="E5" s="234"/>
      <c r="F5" s="185"/>
      <c r="G5" s="234"/>
      <c r="H5" s="234"/>
      <c r="I5" s="185"/>
      <c r="J5" s="234"/>
      <c r="K5" s="234"/>
      <c r="L5" s="234"/>
      <c r="M5" s="234"/>
      <c r="N5" s="234"/>
      <c r="O5" s="185"/>
      <c r="P5" s="234"/>
      <c r="Q5" s="234"/>
      <c r="R5" s="234"/>
      <c r="S5" s="234"/>
      <c r="T5" s="235"/>
      <c r="U5" s="180"/>
      <c r="V5" s="180"/>
      <c r="W5" s="180"/>
      <c r="X5" s="180"/>
      <c r="Y5" s="180"/>
      <c r="Z5" s="180"/>
      <c r="AA5" s="44"/>
      <c r="AB5" s="44"/>
      <c r="AC5" s="44"/>
      <c r="AD5" s="44"/>
      <c r="AE5" s="44"/>
      <c r="AF5" s="44"/>
      <c r="AG5" s="44"/>
      <c r="AH5" s="44"/>
    </row>
    <row r="6" spans="1:175" s="188" customFormat="1" ht="61.35" customHeight="1" x14ac:dyDescent="0.35">
      <c r="A6" s="181"/>
      <c r="B6" s="230" t="s">
        <v>69</v>
      </c>
      <c r="C6" s="231" t="s">
        <v>103</v>
      </c>
      <c r="D6" s="275" t="s">
        <v>70</v>
      </c>
      <c r="E6" s="276" t="s">
        <v>90</v>
      </c>
      <c r="F6" s="182"/>
      <c r="G6" s="236" t="s">
        <v>99</v>
      </c>
      <c r="H6" s="237" t="s">
        <v>91</v>
      </c>
      <c r="I6" s="182"/>
      <c r="J6" s="236" t="s">
        <v>97</v>
      </c>
      <c r="K6" s="237" t="s">
        <v>96</v>
      </c>
      <c r="L6" s="238" t="s">
        <v>75</v>
      </c>
      <c r="M6" s="236" t="s">
        <v>76</v>
      </c>
      <c r="N6" s="236" t="s">
        <v>77</v>
      </c>
      <c r="O6" s="182"/>
      <c r="P6" s="236" t="s">
        <v>98</v>
      </c>
      <c r="Q6" s="237" t="s">
        <v>92</v>
      </c>
      <c r="R6" s="238" t="s">
        <v>78</v>
      </c>
      <c r="S6" s="236" t="s">
        <v>79</v>
      </c>
      <c r="T6" s="238" t="s">
        <v>80</v>
      </c>
      <c r="U6" s="186"/>
      <c r="V6" s="237" t="s">
        <v>93</v>
      </c>
      <c r="W6" s="238" t="s">
        <v>81</v>
      </c>
      <c r="X6" s="186"/>
      <c r="Y6" s="239" t="s">
        <v>95</v>
      </c>
      <c r="Z6" s="186"/>
      <c r="AA6" s="249" t="s">
        <v>82</v>
      </c>
      <c r="AB6" s="250" t="s">
        <v>84</v>
      </c>
      <c r="AC6" s="250" t="s">
        <v>83</v>
      </c>
      <c r="AD6" s="250" t="s">
        <v>85</v>
      </c>
      <c r="AE6" s="250" t="s">
        <v>86</v>
      </c>
      <c r="AF6" s="250" t="s">
        <v>87</v>
      </c>
      <c r="AG6" s="251" t="s">
        <v>88</v>
      </c>
      <c r="AH6" s="187"/>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row>
    <row r="7" spans="1:175" s="188" customFormat="1" ht="4.7" customHeight="1" x14ac:dyDescent="0.25">
      <c r="A7" s="181"/>
      <c r="B7" s="181"/>
      <c r="C7" s="189"/>
      <c r="D7" s="190"/>
      <c r="E7" s="191"/>
      <c r="F7" s="192"/>
      <c r="G7" s="191"/>
      <c r="H7" s="191"/>
      <c r="I7" s="192"/>
      <c r="J7" s="191"/>
      <c r="K7" s="191"/>
      <c r="L7" s="191"/>
      <c r="M7" s="191"/>
      <c r="N7" s="191"/>
      <c r="O7" s="185"/>
      <c r="P7" s="191"/>
      <c r="Q7" s="191"/>
      <c r="R7" s="191"/>
      <c r="S7" s="191"/>
      <c r="T7" s="191"/>
      <c r="U7" s="192"/>
      <c r="V7" s="192"/>
      <c r="W7" s="192"/>
      <c r="X7" s="192"/>
      <c r="Y7" s="192"/>
      <c r="Z7" s="192"/>
      <c r="AA7" s="187"/>
      <c r="AB7" s="187"/>
      <c r="AC7" s="187"/>
      <c r="AD7" s="187"/>
      <c r="AE7" s="187"/>
      <c r="AF7" s="187"/>
      <c r="AG7" s="187"/>
      <c r="AH7" s="187"/>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row>
    <row r="8" spans="1:175" ht="6.6" customHeight="1" x14ac:dyDescent="0.25">
      <c r="A8" s="193"/>
      <c r="B8" s="220"/>
      <c r="C8" s="195"/>
      <c r="D8" s="195"/>
      <c r="E8" s="196"/>
      <c r="F8" s="182"/>
      <c r="G8" s="196"/>
      <c r="H8" s="196"/>
      <c r="I8" s="199"/>
      <c r="J8" s="196"/>
      <c r="K8" s="196"/>
      <c r="L8" s="198"/>
      <c r="M8" s="196"/>
      <c r="N8" s="196"/>
      <c r="O8" s="199"/>
      <c r="P8" s="196"/>
      <c r="Q8" s="196"/>
      <c r="R8" s="196"/>
      <c r="S8" s="196"/>
      <c r="T8" s="196"/>
      <c r="U8" s="226"/>
      <c r="V8" s="196"/>
      <c r="W8" s="196"/>
      <c r="X8" s="200"/>
      <c r="Y8" s="201"/>
      <c r="Z8" s="200"/>
      <c r="AA8" s="252"/>
      <c r="AB8" s="207"/>
      <c r="AC8" s="207"/>
      <c r="AD8" s="207"/>
      <c r="AE8" s="207"/>
      <c r="AF8" s="253"/>
      <c r="AG8" s="254"/>
      <c r="AH8" s="44"/>
    </row>
    <row r="9" spans="1:175" ht="22.5" customHeight="1" x14ac:dyDescent="0.25">
      <c r="A9" s="202">
        <v>8</v>
      </c>
      <c r="B9" s="221"/>
      <c r="C9" s="219"/>
      <c r="D9" s="203" t="s">
        <v>169</v>
      </c>
      <c r="E9" s="41" t="s">
        <v>44</v>
      </c>
      <c r="F9" s="225">
        <f>IF(OR(ISNUMBER(SEARCH("N",$E9)),ISNUMBER(SEARCH("E",$E9))),1,"")</f>
        <v>1</v>
      </c>
      <c r="G9" s="41" t="s">
        <v>43</v>
      </c>
      <c r="H9" s="41">
        <v>2</v>
      </c>
      <c r="I9" s="241">
        <f>IF(G9="S",IF(H9=3,1,IF(H9=2,0.6,IF(H9=1,0.3,0))),"")</f>
        <v>0.6</v>
      </c>
      <c r="J9" s="41" t="s">
        <v>43</v>
      </c>
      <c r="K9" s="41">
        <v>2</v>
      </c>
      <c r="L9" s="41" t="s">
        <v>175</v>
      </c>
      <c r="M9" s="41" t="s">
        <v>176</v>
      </c>
      <c r="N9" s="41"/>
      <c r="O9" s="241">
        <f>IF(AND($F9=1,J9="S"),IF(K9=3,1,IF(K9=2,0.6,IF(K9=1,0.3,0))),"")</f>
        <v>0.6</v>
      </c>
      <c r="P9" s="41" t="s">
        <v>43</v>
      </c>
      <c r="Q9" s="41">
        <v>3</v>
      </c>
      <c r="R9" s="41" t="s">
        <v>184</v>
      </c>
      <c r="S9" s="41" t="s">
        <v>177</v>
      </c>
      <c r="T9" s="41" t="s">
        <v>178</v>
      </c>
      <c r="U9" s="241">
        <f>IF(AND($F9=1,P9="S"),IF(Q9=3,1,IF(Q9=2,0.6,IF(Q9=1,0.3,0))),"")</f>
        <v>1</v>
      </c>
      <c r="V9" s="240">
        <v>2</v>
      </c>
      <c r="W9" s="240" t="s">
        <v>179</v>
      </c>
      <c r="X9" s="241">
        <f>IF($F9=1,IF(V9=3,1,IF(V9=2,0.6,IF(V9=1,0.3,0))),"")</f>
        <v>0.6</v>
      </c>
      <c r="Y9" s="277">
        <f>IF(AND(A9=8,NOT(ISBLANK(D9))),IF(F9&lt;&gt;1,I9,ROUND((IF(I9&lt;&gt;"",I9*30,0)+IF(O9&lt;&gt;"",O9*20,0)+IF(U9&lt;&gt;"",U9*30,0)+IF(X9&lt;&gt;"",X9*20,0))/((I9&lt;&gt;"")*30+(O9&lt;&gt;"")*20+(U9&lt;&gt;"")*30+(X9&lt;&gt;"")*20),2)),"")</f>
        <v>0.72</v>
      </c>
      <c r="Z9" s="200"/>
      <c r="AA9" s="205"/>
      <c r="AB9" s="55"/>
      <c r="AC9" s="205"/>
      <c r="AD9" s="205"/>
      <c r="AE9" s="205"/>
      <c r="AF9" s="205"/>
      <c r="AG9" s="206"/>
      <c r="AH9" s="44"/>
    </row>
    <row r="10" spans="1:175" ht="20.65" customHeight="1" x14ac:dyDescent="0.25">
      <c r="A10" s="202">
        <v>8</v>
      </c>
      <c r="B10" s="221"/>
      <c r="C10" s="219"/>
      <c r="D10" s="203" t="s">
        <v>170</v>
      </c>
      <c r="E10" s="41" t="s">
        <v>173</v>
      </c>
      <c r="F10" s="225">
        <f t="shared" ref="F10:F38" si="0">IF(OR(ISNUMBER(SEARCH("N",$E10)),ISNUMBER(SEARCH("E",$E10))),1,"")</f>
        <v>1</v>
      </c>
      <c r="G10" s="41" t="s">
        <v>43</v>
      </c>
      <c r="H10" s="41">
        <v>2</v>
      </c>
      <c r="I10" s="241">
        <f t="shared" ref="I10:I38" si="1">IF(G10="S",IF(H10=3,1,IF(H10=2,0.6,IF(H10=1,0.3,0))),"")</f>
        <v>0.6</v>
      </c>
      <c r="J10" s="41" t="s">
        <v>43</v>
      </c>
      <c r="K10" s="41">
        <v>3</v>
      </c>
      <c r="L10" s="41" t="s">
        <v>183</v>
      </c>
      <c r="M10" s="41" t="s">
        <v>43</v>
      </c>
      <c r="N10" s="41" t="s">
        <v>44</v>
      </c>
      <c r="O10" s="241">
        <f t="shared" ref="O10:O43" si="2">IF(AND($F10=1,J10="S"),IF(K10=3,1,IF(K10=2,0.6,IF(K10=1,0.3,0))),"")</f>
        <v>1</v>
      </c>
      <c r="P10" s="41" t="s">
        <v>43</v>
      </c>
      <c r="Q10" s="41">
        <v>2</v>
      </c>
      <c r="R10" s="41" t="s">
        <v>184</v>
      </c>
      <c r="S10" s="41" t="s">
        <v>185</v>
      </c>
      <c r="T10" s="41" t="s">
        <v>186</v>
      </c>
      <c r="U10" s="241">
        <f t="shared" ref="U10:U39" si="3">IF(AND($F10=1,P10="S"),IF(Q10=3,1,IF(Q10=2,0.6,IF(Q10=1,0.3,0))),"")</f>
        <v>0.6</v>
      </c>
      <c r="V10" s="240">
        <v>2</v>
      </c>
      <c r="W10" s="240" t="s">
        <v>180</v>
      </c>
      <c r="X10" s="241">
        <f t="shared" ref="X10:X39" si="4">IF($F10=1,IF(V10=3,1,IF(V10=2,0.6,IF(V10=1,0.3,0))),"")</f>
        <v>0.6</v>
      </c>
      <c r="Y10" s="277">
        <f t="shared" ref="Y10:Y38" si="5">IF(AND(A10=8,NOT(ISBLANK(D10))),IF(F10&lt;&gt;1,I10,ROUND(  (IF(I10&lt;&gt;"",I10*30,0)+IF(O10&lt;&gt;"",O10*20,0)+IF(U10&lt;&gt;"",U10*30,0)+IF(X10&lt;&gt;"",X10*20,0))  /  ((I10&lt;&gt;"")*30+(O10&lt;&gt;"")*20+(U10&lt;&gt;"")*30+(X10&lt;&gt;"")*20),2)),"")</f>
        <v>0.68</v>
      </c>
      <c r="Z10" s="200"/>
      <c r="AA10" s="205"/>
      <c r="AB10" s="55"/>
      <c r="AC10" s="205"/>
      <c r="AD10" s="205"/>
      <c r="AE10" s="205"/>
      <c r="AF10" s="205"/>
      <c r="AG10" s="206"/>
      <c r="AH10" s="44"/>
    </row>
    <row r="11" spans="1:175" ht="18.95" customHeight="1" x14ac:dyDescent="0.25">
      <c r="A11" s="202">
        <v>8</v>
      </c>
      <c r="B11" s="221"/>
      <c r="C11" s="219"/>
      <c r="D11" s="203" t="s">
        <v>171</v>
      </c>
      <c r="E11" s="41" t="s">
        <v>173</v>
      </c>
      <c r="F11" s="225">
        <f t="shared" si="0"/>
        <v>1</v>
      </c>
      <c r="G11" s="41" t="s">
        <v>43</v>
      </c>
      <c r="H11" s="41">
        <v>3</v>
      </c>
      <c r="I11" s="241">
        <f t="shared" si="1"/>
        <v>1</v>
      </c>
      <c r="J11" s="41" t="s">
        <v>44</v>
      </c>
      <c r="K11" s="41"/>
      <c r="L11" s="41"/>
      <c r="M11" s="41"/>
      <c r="N11" s="41"/>
      <c r="O11" s="241" t="str">
        <f t="shared" si="2"/>
        <v/>
      </c>
      <c r="P11" s="41" t="s">
        <v>44</v>
      </c>
      <c r="Q11" s="41"/>
      <c r="R11" s="41"/>
      <c r="S11" s="41"/>
      <c r="T11" s="41"/>
      <c r="U11" s="241" t="str">
        <f t="shared" si="3"/>
        <v/>
      </c>
      <c r="V11" s="240">
        <v>1</v>
      </c>
      <c r="W11" s="240" t="s">
        <v>181</v>
      </c>
      <c r="X11" s="241">
        <f t="shared" si="4"/>
        <v>0.3</v>
      </c>
      <c r="Y11" s="277">
        <f t="shared" si="5"/>
        <v>0.72</v>
      </c>
      <c r="Z11" s="200"/>
      <c r="AA11" s="205"/>
      <c r="AB11" s="205"/>
      <c r="AC11" s="205"/>
      <c r="AD11" s="205"/>
      <c r="AE11" s="205"/>
      <c r="AF11" s="205"/>
      <c r="AG11" s="206"/>
      <c r="AH11" s="44"/>
    </row>
    <row r="12" spans="1:175" ht="21.95" customHeight="1" x14ac:dyDescent="0.25">
      <c r="A12" s="202">
        <v>8</v>
      </c>
      <c r="B12" s="221"/>
      <c r="C12" s="219"/>
      <c r="D12" s="203" t="s">
        <v>172</v>
      </c>
      <c r="E12" s="41" t="s">
        <v>173</v>
      </c>
      <c r="F12" s="225">
        <f t="shared" si="0"/>
        <v>1</v>
      </c>
      <c r="G12" s="41" t="s">
        <v>43</v>
      </c>
      <c r="H12" s="41">
        <v>2</v>
      </c>
      <c r="I12" s="241">
        <f t="shared" si="1"/>
        <v>0.6</v>
      </c>
      <c r="J12" s="41"/>
      <c r="K12" s="41"/>
      <c r="L12" s="41"/>
      <c r="M12" s="41"/>
      <c r="N12" s="41"/>
      <c r="O12" s="241" t="str">
        <f t="shared" si="2"/>
        <v/>
      </c>
      <c r="P12" s="41"/>
      <c r="Q12" s="41"/>
      <c r="R12" s="41"/>
      <c r="S12" s="41"/>
      <c r="T12" s="41"/>
      <c r="U12" s="241" t="str">
        <f t="shared" si="3"/>
        <v/>
      </c>
      <c r="V12" s="240"/>
      <c r="W12" s="240"/>
      <c r="X12" s="241">
        <f t="shared" si="4"/>
        <v>0</v>
      </c>
      <c r="Y12" s="277">
        <f t="shared" si="5"/>
        <v>0.36</v>
      </c>
      <c r="Z12" s="200"/>
      <c r="AA12" s="205"/>
      <c r="AB12" s="205"/>
      <c r="AC12" s="205"/>
      <c r="AD12" s="205"/>
      <c r="AE12" s="205"/>
      <c r="AF12" s="205"/>
      <c r="AG12" s="206"/>
      <c r="AH12" s="44"/>
    </row>
    <row r="13" spans="1:175" ht="20.100000000000001" customHeight="1" x14ac:dyDescent="0.25">
      <c r="A13" s="202">
        <v>8</v>
      </c>
      <c r="B13" s="221"/>
      <c r="C13" s="219"/>
      <c r="D13" s="203" t="s">
        <v>182</v>
      </c>
      <c r="E13" s="41" t="s">
        <v>174</v>
      </c>
      <c r="F13" s="225" t="str">
        <f t="shared" si="0"/>
        <v/>
      </c>
      <c r="G13" s="41" t="s">
        <v>43</v>
      </c>
      <c r="H13" s="41">
        <v>3</v>
      </c>
      <c r="I13" s="241">
        <f t="shared" si="1"/>
        <v>1</v>
      </c>
      <c r="J13" s="41"/>
      <c r="K13" s="41"/>
      <c r="L13" s="41"/>
      <c r="M13" s="41"/>
      <c r="N13" s="41"/>
      <c r="O13" s="241" t="str">
        <f t="shared" si="2"/>
        <v/>
      </c>
      <c r="P13" s="41"/>
      <c r="Q13" s="41"/>
      <c r="R13" s="41"/>
      <c r="S13" s="41"/>
      <c r="T13" s="41"/>
      <c r="U13" s="241" t="str">
        <f t="shared" si="3"/>
        <v/>
      </c>
      <c r="V13" s="240"/>
      <c r="W13" s="240"/>
      <c r="X13" s="241" t="str">
        <f t="shared" si="4"/>
        <v/>
      </c>
      <c r="Y13" s="277">
        <f t="shared" si="5"/>
        <v>1</v>
      </c>
      <c r="Z13" s="200"/>
      <c r="AA13" s="205"/>
      <c r="AB13" s="205"/>
      <c r="AC13" s="205"/>
      <c r="AD13" s="205"/>
      <c r="AE13" s="205"/>
      <c r="AF13" s="205"/>
      <c r="AG13" s="206"/>
      <c r="AH13" s="44"/>
    </row>
    <row r="14" spans="1:175" ht="20.100000000000001" customHeight="1" x14ac:dyDescent="0.25">
      <c r="A14" s="202">
        <v>8</v>
      </c>
      <c r="B14" s="221"/>
      <c r="C14" s="219"/>
      <c r="D14" s="203"/>
      <c r="E14" s="41"/>
      <c r="F14" s="225" t="str">
        <f t="shared" si="0"/>
        <v/>
      </c>
      <c r="G14" s="41"/>
      <c r="H14" s="41"/>
      <c r="I14" s="241" t="str">
        <f t="shared" si="1"/>
        <v/>
      </c>
      <c r="J14" s="41"/>
      <c r="K14" s="41"/>
      <c r="L14" s="41"/>
      <c r="M14" s="41"/>
      <c r="N14" s="41"/>
      <c r="O14" s="241" t="str">
        <f t="shared" ref="O14" si="6">IF(AND($F14=1,J14="S"),IF(K14=3,1,IF(K14=2,0.6,IF(K14=1,0.3,0))),"")</f>
        <v/>
      </c>
      <c r="P14" s="41"/>
      <c r="Q14" s="41"/>
      <c r="R14" s="41"/>
      <c r="S14" s="41"/>
      <c r="T14" s="41"/>
      <c r="U14" s="241" t="str">
        <f t="shared" ref="U14" si="7">IF(AND($F14=1,P14="S"),IF(Q14=3,1,IF(Q14=2,0.6,IF(Q14=1,0.3,0))),"")</f>
        <v/>
      </c>
      <c r="V14" s="240"/>
      <c r="W14" s="240"/>
      <c r="X14" s="241" t="str">
        <f t="shared" ref="X14" si="8">IF($F14=1,IF(V14=3,1,IF(V14=2,0.6,IF(V14=1,0.3,0))),"")</f>
        <v/>
      </c>
      <c r="Y14" s="277" t="str">
        <f t="shared" si="5"/>
        <v/>
      </c>
      <c r="Z14" s="200"/>
      <c r="AA14" s="205"/>
      <c r="AB14" s="205"/>
      <c r="AC14" s="205"/>
      <c r="AD14" s="205"/>
      <c r="AE14" s="205"/>
      <c r="AF14" s="205"/>
      <c r="AG14" s="206"/>
      <c r="AH14" s="44"/>
    </row>
    <row r="15" spans="1:175" ht="20.100000000000001" customHeight="1" x14ac:dyDescent="0.25">
      <c r="A15" s="202">
        <v>8</v>
      </c>
      <c r="B15" s="221"/>
      <c r="C15" s="219"/>
      <c r="D15" s="203"/>
      <c r="E15" s="41"/>
      <c r="F15" s="225" t="str">
        <f t="shared" si="0"/>
        <v/>
      </c>
      <c r="G15" s="41"/>
      <c r="H15" s="41"/>
      <c r="I15" s="241" t="str">
        <f t="shared" si="1"/>
        <v/>
      </c>
      <c r="J15" s="41"/>
      <c r="K15" s="41"/>
      <c r="L15" s="41"/>
      <c r="M15" s="41"/>
      <c r="N15" s="41"/>
      <c r="O15" s="241" t="str">
        <f t="shared" ref="O15:O33" si="9">IF(AND($F15=1,J15="S"),IF(K15=3,1,IF(K15=2,0.6,IF(K15=1,0.3,0))),"")</f>
        <v/>
      </c>
      <c r="P15" s="41"/>
      <c r="Q15" s="41"/>
      <c r="R15" s="41"/>
      <c r="S15" s="41"/>
      <c r="T15" s="41"/>
      <c r="U15" s="241" t="str">
        <f t="shared" ref="U15:U33" si="10">IF(AND($F15=1,P15="S"),IF(Q15=3,1,IF(Q15=2,0.6,IF(Q15=1,0.3,0))),"")</f>
        <v/>
      </c>
      <c r="V15" s="240"/>
      <c r="W15" s="240"/>
      <c r="X15" s="241" t="str">
        <f t="shared" ref="X15:X33" si="11">IF($F15=1,IF(V15=3,1,IF(V15=2,0.6,IF(V15=1,0.3,0))),"")</f>
        <v/>
      </c>
      <c r="Y15" s="277" t="str">
        <f t="shared" si="5"/>
        <v/>
      </c>
      <c r="Z15" s="200"/>
      <c r="AA15" s="205"/>
      <c r="AB15" s="205"/>
      <c r="AC15" s="205"/>
      <c r="AD15" s="205"/>
      <c r="AE15" s="205"/>
      <c r="AF15" s="205"/>
      <c r="AG15" s="206"/>
      <c r="AH15" s="44"/>
    </row>
    <row r="16" spans="1:175" ht="20.100000000000001" customHeight="1" x14ac:dyDescent="0.25">
      <c r="A16" s="202">
        <v>8</v>
      </c>
      <c r="B16" s="221"/>
      <c r="C16" s="219"/>
      <c r="D16" s="203"/>
      <c r="E16" s="41"/>
      <c r="F16" s="225" t="str">
        <f t="shared" si="0"/>
        <v/>
      </c>
      <c r="G16" s="41"/>
      <c r="H16" s="41"/>
      <c r="I16" s="241" t="str">
        <f t="shared" si="1"/>
        <v/>
      </c>
      <c r="J16" s="41"/>
      <c r="K16" s="41"/>
      <c r="L16" s="41"/>
      <c r="M16" s="41"/>
      <c r="N16" s="41"/>
      <c r="O16" s="241" t="str">
        <f t="shared" si="9"/>
        <v/>
      </c>
      <c r="P16" s="41"/>
      <c r="Q16" s="41"/>
      <c r="R16" s="41"/>
      <c r="S16" s="41"/>
      <c r="T16" s="41"/>
      <c r="U16" s="241" t="str">
        <f t="shared" si="10"/>
        <v/>
      </c>
      <c r="V16" s="240"/>
      <c r="W16" s="240"/>
      <c r="X16" s="241" t="str">
        <f t="shared" si="11"/>
        <v/>
      </c>
      <c r="Y16" s="277" t="str">
        <f t="shared" si="5"/>
        <v/>
      </c>
      <c r="Z16" s="200"/>
      <c r="AA16" s="205"/>
      <c r="AB16" s="205"/>
      <c r="AC16" s="205"/>
      <c r="AD16" s="205"/>
      <c r="AE16" s="205"/>
      <c r="AF16" s="205"/>
      <c r="AG16" s="206"/>
      <c r="AH16" s="44"/>
    </row>
    <row r="17" spans="1:34" ht="20.100000000000001" customHeight="1" x14ac:dyDescent="0.25">
      <c r="A17" s="202">
        <v>8</v>
      </c>
      <c r="B17" s="221"/>
      <c r="C17" s="219"/>
      <c r="D17" s="203"/>
      <c r="E17" s="41"/>
      <c r="F17" s="225" t="str">
        <f t="shared" si="0"/>
        <v/>
      </c>
      <c r="G17" s="41"/>
      <c r="H17" s="41"/>
      <c r="I17" s="241" t="str">
        <f t="shared" si="1"/>
        <v/>
      </c>
      <c r="J17" s="41"/>
      <c r="K17" s="41"/>
      <c r="L17" s="41"/>
      <c r="M17" s="41"/>
      <c r="N17" s="41"/>
      <c r="O17" s="241" t="str">
        <f t="shared" si="9"/>
        <v/>
      </c>
      <c r="P17" s="41"/>
      <c r="Q17" s="41"/>
      <c r="R17" s="41"/>
      <c r="S17" s="41"/>
      <c r="T17" s="41"/>
      <c r="U17" s="241" t="str">
        <f t="shared" si="10"/>
        <v/>
      </c>
      <c r="V17" s="240"/>
      <c r="W17" s="240"/>
      <c r="X17" s="241" t="str">
        <f t="shared" si="11"/>
        <v/>
      </c>
      <c r="Y17" s="277" t="str">
        <f t="shared" si="5"/>
        <v/>
      </c>
      <c r="Z17" s="200"/>
      <c r="AA17" s="205"/>
      <c r="AB17" s="205"/>
      <c r="AC17" s="205"/>
      <c r="AD17" s="205"/>
      <c r="AE17" s="205"/>
      <c r="AF17" s="205"/>
      <c r="AG17" s="206"/>
      <c r="AH17" s="44"/>
    </row>
    <row r="18" spans="1:34" ht="20.100000000000001" customHeight="1" x14ac:dyDescent="0.25">
      <c r="A18" s="202">
        <v>8</v>
      </c>
      <c r="B18" s="221"/>
      <c r="C18" s="219"/>
      <c r="D18" s="203"/>
      <c r="E18" s="41"/>
      <c r="F18" s="225" t="str">
        <f t="shared" si="0"/>
        <v/>
      </c>
      <c r="G18" s="41"/>
      <c r="H18" s="41"/>
      <c r="I18" s="241" t="str">
        <f t="shared" si="1"/>
        <v/>
      </c>
      <c r="J18" s="41"/>
      <c r="K18" s="41"/>
      <c r="L18" s="41"/>
      <c r="M18" s="41"/>
      <c r="N18" s="41"/>
      <c r="O18" s="241" t="str">
        <f t="shared" si="9"/>
        <v/>
      </c>
      <c r="P18" s="41"/>
      <c r="Q18" s="41"/>
      <c r="R18" s="41"/>
      <c r="S18" s="41"/>
      <c r="T18" s="41"/>
      <c r="U18" s="241" t="str">
        <f t="shared" si="10"/>
        <v/>
      </c>
      <c r="V18" s="240"/>
      <c r="W18" s="240"/>
      <c r="X18" s="241" t="str">
        <f t="shared" si="11"/>
        <v/>
      </c>
      <c r="Y18" s="277" t="str">
        <f t="shared" si="5"/>
        <v/>
      </c>
      <c r="Z18" s="200"/>
      <c r="AA18" s="205"/>
      <c r="AB18" s="205"/>
      <c r="AC18" s="205"/>
      <c r="AD18" s="205"/>
      <c r="AE18" s="205"/>
      <c r="AF18" s="205"/>
      <c r="AG18" s="206"/>
      <c r="AH18" s="44"/>
    </row>
    <row r="19" spans="1:34" ht="20.100000000000001" customHeight="1" x14ac:dyDescent="0.25">
      <c r="A19" s="202">
        <v>8</v>
      </c>
      <c r="B19" s="221"/>
      <c r="C19" s="219"/>
      <c r="D19" s="203"/>
      <c r="E19" s="41"/>
      <c r="F19" s="225" t="str">
        <f t="shared" si="0"/>
        <v/>
      </c>
      <c r="G19" s="41"/>
      <c r="H19" s="41"/>
      <c r="I19" s="241" t="str">
        <f t="shared" si="1"/>
        <v/>
      </c>
      <c r="J19" s="41"/>
      <c r="K19" s="41"/>
      <c r="L19" s="41"/>
      <c r="M19" s="41"/>
      <c r="N19" s="41"/>
      <c r="O19" s="241" t="str">
        <f t="shared" si="9"/>
        <v/>
      </c>
      <c r="P19" s="41"/>
      <c r="Q19" s="41"/>
      <c r="R19" s="41"/>
      <c r="S19" s="41"/>
      <c r="T19" s="41"/>
      <c r="U19" s="241" t="str">
        <f t="shared" si="10"/>
        <v/>
      </c>
      <c r="V19" s="240"/>
      <c r="W19" s="240"/>
      <c r="X19" s="241" t="str">
        <f t="shared" si="11"/>
        <v/>
      </c>
      <c r="Y19" s="277" t="str">
        <f t="shared" si="5"/>
        <v/>
      </c>
      <c r="Z19" s="200"/>
      <c r="AA19" s="205"/>
      <c r="AB19" s="205"/>
      <c r="AC19" s="205"/>
      <c r="AD19" s="205"/>
      <c r="AE19" s="205"/>
      <c r="AF19" s="205"/>
      <c r="AG19" s="206"/>
      <c r="AH19" s="44"/>
    </row>
    <row r="20" spans="1:34" ht="20.100000000000001" customHeight="1" x14ac:dyDescent="0.25">
      <c r="A20" s="202">
        <v>8</v>
      </c>
      <c r="B20" s="221"/>
      <c r="C20" s="219"/>
      <c r="D20" s="203"/>
      <c r="E20" s="41"/>
      <c r="F20" s="225" t="str">
        <f t="shared" si="0"/>
        <v/>
      </c>
      <c r="G20" s="41"/>
      <c r="H20" s="41"/>
      <c r="I20" s="241" t="str">
        <f t="shared" si="1"/>
        <v/>
      </c>
      <c r="J20" s="41"/>
      <c r="K20" s="41"/>
      <c r="L20" s="41"/>
      <c r="M20" s="41"/>
      <c r="N20" s="41"/>
      <c r="O20" s="241" t="str">
        <f t="shared" si="9"/>
        <v/>
      </c>
      <c r="P20" s="41"/>
      <c r="Q20" s="41"/>
      <c r="R20" s="41"/>
      <c r="S20" s="41"/>
      <c r="T20" s="41"/>
      <c r="U20" s="241" t="str">
        <f t="shared" si="10"/>
        <v/>
      </c>
      <c r="V20" s="240"/>
      <c r="W20" s="240"/>
      <c r="X20" s="241" t="str">
        <f t="shared" si="11"/>
        <v/>
      </c>
      <c r="Y20" s="277" t="str">
        <f t="shared" si="5"/>
        <v/>
      </c>
      <c r="Z20" s="200"/>
      <c r="AA20" s="205"/>
      <c r="AB20" s="205"/>
      <c r="AC20" s="205"/>
      <c r="AD20" s="205"/>
      <c r="AE20" s="205"/>
      <c r="AF20" s="205"/>
      <c r="AG20" s="206"/>
      <c r="AH20" s="44"/>
    </row>
    <row r="21" spans="1:34" ht="20.100000000000001" customHeight="1" x14ac:dyDescent="0.25">
      <c r="A21" s="202">
        <v>8</v>
      </c>
      <c r="B21" s="221"/>
      <c r="C21" s="219"/>
      <c r="D21" s="203"/>
      <c r="E21" s="41"/>
      <c r="F21" s="225" t="str">
        <f t="shared" si="0"/>
        <v/>
      </c>
      <c r="G21" s="41"/>
      <c r="H21" s="41"/>
      <c r="I21" s="241" t="str">
        <f t="shared" si="1"/>
        <v/>
      </c>
      <c r="J21" s="41"/>
      <c r="K21" s="41"/>
      <c r="L21" s="41"/>
      <c r="M21" s="41"/>
      <c r="N21" s="41"/>
      <c r="O21" s="241" t="str">
        <f t="shared" si="9"/>
        <v/>
      </c>
      <c r="P21" s="41"/>
      <c r="Q21" s="41"/>
      <c r="R21" s="41"/>
      <c r="S21" s="41"/>
      <c r="T21" s="41"/>
      <c r="U21" s="241" t="str">
        <f t="shared" si="10"/>
        <v/>
      </c>
      <c r="V21" s="240"/>
      <c r="W21" s="240"/>
      <c r="X21" s="241" t="str">
        <f t="shared" si="11"/>
        <v/>
      </c>
      <c r="Y21" s="277" t="str">
        <f t="shared" si="5"/>
        <v/>
      </c>
      <c r="Z21" s="200"/>
      <c r="AA21" s="205"/>
      <c r="AB21" s="205"/>
      <c r="AC21" s="205"/>
      <c r="AD21" s="205"/>
      <c r="AE21" s="205"/>
      <c r="AF21" s="205"/>
      <c r="AG21" s="206"/>
      <c r="AH21" s="44"/>
    </row>
    <row r="22" spans="1:34" ht="20.100000000000001" customHeight="1" x14ac:dyDescent="0.25">
      <c r="A22" s="202">
        <v>8</v>
      </c>
      <c r="B22" s="221"/>
      <c r="C22" s="219"/>
      <c r="D22" s="203"/>
      <c r="E22" s="41"/>
      <c r="F22" s="225" t="str">
        <f t="shared" si="0"/>
        <v/>
      </c>
      <c r="G22" s="41"/>
      <c r="H22" s="41"/>
      <c r="I22" s="241" t="str">
        <f t="shared" si="1"/>
        <v/>
      </c>
      <c r="J22" s="41"/>
      <c r="K22" s="41"/>
      <c r="L22" s="41"/>
      <c r="M22" s="41"/>
      <c r="N22" s="41"/>
      <c r="O22" s="241" t="str">
        <f t="shared" si="9"/>
        <v/>
      </c>
      <c r="P22" s="41"/>
      <c r="Q22" s="41"/>
      <c r="R22" s="41"/>
      <c r="S22" s="41"/>
      <c r="T22" s="41"/>
      <c r="U22" s="241" t="str">
        <f t="shared" si="10"/>
        <v/>
      </c>
      <c r="V22" s="240"/>
      <c r="W22" s="240"/>
      <c r="X22" s="241" t="str">
        <f t="shared" si="11"/>
        <v/>
      </c>
      <c r="Y22" s="277" t="str">
        <f t="shared" si="5"/>
        <v/>
      </c>
      <c r="Z22" s="200"/>
      <c r="AA22" s="205"/>
      <c r="AB22" s="205"/>
      <c r="AC22" s="205"/>
      <c r="AD22" s="205"/>
      <c r="AE22" s="205"/>
      <c r="AF22" s="205"/>
      <c r="AG22" s="206"/>
      <c r="AH22" s="44"/>
    </row>
    <row r="23" spans="1:34" ht="20.100000000000001" customHeight="1" x14ac:dyDescent="0.25">
      <c r="A23" s="202">
        <v>8</v>
      </c>
      <c r="B23" s="221"/>
      <c r="C23" s="219"/>
      <c r="D23" s="203"/>
      <c r="E23" s="41"/>
      <c r="F23" s="225" t="str">
        <f t="shared" si="0"/>
        <v/>
      </c>
      <c r="G23" s="41"/>
      <c r="H23" s="41"/>
      <c r="I23" s="241" t="str">
        <f t="shared" si="1"/>
        <v/>
      </c>
      <c r="J23" s="41"/>
      <c r="K23" s="41"/>
      <c r="L23" s="41"/>
      <c r="M23" s="41"/>
      <c r="N23" s="41"/>
      <c r="O23" s="241" t="str">
        <f t="shared" si="9"/>
        <v/>
      </c>
      <c r="P23" s="41"/>
      <c r="Q23" s="41"/>
      <c r="R23" s="41"/>
      <c r="S23" s="41"/>
      <c r="T23" s="41"/>
      <c r="U23" s="241" t="str">
        <f t="shared" si="10"/>
        <v/>
      </c>
      <c r="V23" s="240"/>
      <c r="W23" s="240"/>
      <c r="X23" s="241" t="str">
        <f t="shared" si="11"/>
        <v/>
      </c>
      <c r="Y23" s="277" t="str">
        <f t="shared" si="5"/>
        <v/>
      </c>
      <c r="Z23" s="200"/>
      <c r="AA23" s="205"/>
      <c r="AB23" s="205"/>
      <c r="AC23" s="205"/>
      <c r="AD23" s="205"/>
      <c r="AE23" s="205"/>
      <c r="AF23" s="205"/>
      <c r="AG23" s="206"/>
      <c r="AH23" s="44"/>
    </row>
    <row r="24" spans="1:34" ht="20.100000000000001" customHeight="1" x14ac:dyDescent="0.25">
      <c r="A24" s="202">
        <v>8</v>
      </c>
      <c r="B24" s="221"/>
      <c r="C24" s="219"/>
      <c r="D24" s="203"/>
      <c r="E24" s="41"/>
      <c r="F24" s="225" t="str">
        <f t="shared" si="0"/>
        <v/>
      </c>
      <c r="G24" s="41"/>
      <c r="H24" s="41"/>
      <c r="I24" s="241" t="str">
        <f t="shared" si="1"/>
        <v/>
      </c>
      <c r="J24" s="41"/>
      <c r="K24" s="41"/>
      <c r="L24" s="41"/>
      <c r="M24" s="41"/>
      <c r="N24" s="41"/>
      <c r="O24" s="241" t="str">
        <f t="shared" si="9"/>
        <v/>
      </c>
      <c r="P24" s="41"/>
      <c r="Q24" s="41"/>
      <c r="R24" s="41"/>
      <c r="S24" s="41"/>
      <c r="T24" s="41"/>
      <c r="U24" s="241" t="str">
        <f t="shared" si="10"/>
        <v/>
      </c>
      <c r="V24" s="240"/>
      <c r="W24" s="240"/>
      <c r="X24" s="241" t="str">
        <f t="shared" si="11"/>
        <v/>
      </c>
      <c r="Y24" s="277" t="str">
        <f t="shared" si="5"/>
        <v/>
      </c>
      <c r="Z24" s="200"/>
      <c r="AA24" s="205"/>
      <c r="AB24" s="205"/>
      <c r="AC24" s="205"/>
      <c r="AD24" s="205"/>
      <c r="AE24" s="205"/>
      <c r="AF24" s="205"/>
      <c r="AG24" s="206"/>
      <c r="AH24" s="44"/>
    </row>
    <row r="25" spans="1:34" ht="20.100000000000001" customHeight="1" x14ac:dyDescent="0.25">
      <c r="A25" s="202">
        <v>8</v>
      </c>
      <c r="B25" s="221"/>
      <c r="C25" s="219"/>
      <c r="D25" s="203"/>
      <c r="E25" s="41"/>
      <c r="F25" s="225" t="str">
        <f t="shared" si="0"/>
        <v/>
      </c>
      <c r="G25" s="41"/>
      <c r="H25" s="41"/>
      <c r="I25" s="241" t="str">
        <f t="shared" si="1"/>
        <v/>
      </c>
      <c r="J25" s="41"/>
      <c r="K25" s="41"/>
      <c r="L25" s="41"/>
      <c r="M25" s="41"/>
      <c r="N25" s="41"/>
      <c r="O25" s="241" t="str">
        <f t="shared" si="9"/>
        <v/>
      </c>
      <c r="P25" s="41"/>
      <c r="Q25" s="41"/>
      <c r="R25" s="41"/>
      <c r="S25" s="41"/>
      <c r="T25" s="41"/>
      <c r="U25" s="241" t="str">
        <f t="shared" si="10"/>
        <v/>
      </c>
      <c r="V25" s="240"/>
      <c r="W25" s="240"/>
      <c r="X25" s="241" t="str">
        <f t="shared" si="11"/>
        <v/>
      </c>
      <c r="Y25" s="277" t="str">
        <f t="shared" si="5"/>
        <v/>
      </c>
      <c r="Z25" s="200"/>
      <c r="AA25" s="205"/>
      <c r="AB25" s="205"/>
      <c r="AC25" s="205"/>
      <c r="AD25" s="205"/>
      <c r="AE25" s="205"/>
      <c r="AF25" s="205"/>
      <c r="AG25" s="206"/>
      <c r="AH25" s="44"/>
    </row>
    <row r="26" spans="1:34" ht="20.100000000000001" customHeight="1" x14ac:dyDescent="0.25">
      <c r="A26" s="202">
        <v>8</v>
      </c>
      <c r="B26" s="221"/>
      <c r="C26" s="219"/>
      <c r="D26" s="203"/>
      <c r="E26" s="41"/>
      <c r="F26" s="225" t="str">
        <f t="shared" si="0"/>
        <v/>
      </c>
      <c r="G26" s="41"/>
      <c r="H26" s="41"/>
      <c r="I26" s="241" t="str">
        <f t="shared" si="1"/>
        <v/>
      </c>
      <c r="J26" s="41"/>
      <c r="K26" s="41"/>
      <c r="L26" s="41"/>
      <c r="M26" s="41"/>
      <c r="N26" s="41"/>
      <c r="O26" s="241" t="str">
        <f t="shared" si="9"/>
        <v/>
      </c>
      <c r="P26" s="41"/>
      <c r="Q26" s="41"/>
      <c r="R26" s="41"/>
      <c r="S26" s="41"/>
      <c r="T26" s="41"/>
      <c r="U26" s="241" t="str">
        <f t="shared" si="10"/>
        <v/>
      </c>
      <c r="V26" s="240"/>
      <c r="W26" s="240"/>
      <c r="X26" s="241" t="str">
        <f t="shared" si="11"/>
        <v/>
      </c>
      <c r="Y26" s="277" t="str">
        <f t="shared" si="5"/>
        <v/>
      </c>
      <c r="Z26" s="200"/>
      <c r="AA26" s="205"/>
      <c r="AB26" s="205"/>
      <c r="AC26" s="205"/>
      <c r="AD26" s="205"/>
      <c r="AE26" s="205"/>
      <c r="AF26" s="205"/>
      <c r="AG26" s="206"/>
      <c r="AH26" s="44"/>
    </row>
    <row r="27" spans="1:34" ht="20.100000000000001" customHeight="1" x14ac:dyDescent="0.25">
      <c r="A27" s="202">
        <v>8</v>
      </c>
      <c r="B27" s="221"/>
      <c r="C27" s="219"/>
      <c r="D27" s="203"/>
      <c r="E27" s="41"/>
      <c r="F27" s="225" t="str">
        <f t="shared" si="0"/>
        <v/>
      </c>
      <c r="G27" s="41"/>
      <c r="H27" s="41"/>
      <c r="I27" s="241" t="str">
        <f t="shared" si="1"/>
        <v/>
      </c>
      <c r="J27" s="41"/>
      <c r="K27" s="41"/>
      <c r="L27" s="41"/>
      <c r="M27" s="41"/>
      <c r="N27" s="41"/>
      <c r="O27" s="241" t="str">
        <f t="shared" si="9"/>
        <v/>
      </c>
      <c r="P27" s="41"/>
      <c r="Q27" s="41"/>
      <c r="R27" s="41"/>
      <c r="S27" s="41"/>
      <c r="T27" s="41"/>
      <c r="U27" s="241" t="str">
        <f t="shared" si="10"/>
        <v/>
      </c>
      <c r="V27" s="240"/>
      <c r="W27" s="240"/>
      <c r="X27" s="241" t="str">
        <f t="shared" si="11"/>
        <v/>
      </c>
      <c r="Y27" s="277" t="str">
        <f t="shared" si="5"/>
        <v/>
      </c>
      <c r="Z27" s="200"/>
      <c r="AA27" s="205"/>
      <c r="AB27" s="205"/>
      <c r="AC27" s="205"/>
      <c r="AD27" s="205"/>
      <c r="AE27" s="205"/>
      <c r="AF27" s="205"/>
      <c r="AG27" s="206"/>
      <c r="AH27" s="44"/>
    </row>
    <row r="28" spans="1:34" ht="20.100000000000001" customHeight="1" x14ac:dyDescent="0.25">
      <c r="A28" s="202">
        <v>8</v>
      </c>
      <c r="B28" s="221"/>
      <c r="C28" s="219"/>
      <c r="D28" s="203"/>
      <c r="E28" s="41"/>
      <c r="F28" s="225" t="str">
        <f t="shared" si="0"/>
        <v/>
      </c>
      <c r="G28" s="41"/>
      <c r="H28" s="41"/>
      <c r="I28" s="241" t="str">
        <f t="shared" si="1"/>
        <v/>
      </c>
      <c r="J28" s="41"/>
      <c r="K28" s="41"/>
      <c r="L28" s="41"/>
      <c r="M28" s="41"/>
      <c r="N28" s="41"/>
      <c r="O28" s="241" t="str">
        <f t="shared" si="9"/>
        <v/>
      </c>
      <c r="P28" s="41"/>
      <c r="Q28" s="41"/>
      <c r="R28" s="41"/>
      <c r="S28" s="41"/>
      <c r="T28" s="41"/>
      <c r="U28" s="241" t="str">
        <f t="shared" si="10"/>
        <v/>
      </c>
      <c r="V28" s="240"/>
      <c r="W28" s="240"/>
      <c r="X28" s="241" t="str">
        <f t="shared" si="11"/>
        <v/>
      </c>
      <c r="Y28" s="277" t="str">
        <f t="shared" si="5"/>
        <v/>
      </c>
      <c r="Z28" s="200"/>
      <c r="AA28" s="205"/>
      <c r="AB28" s="205"/>
      <c r="AC28" s="205"/>
      <c r="AD28" s="205"/>
      <c r="AE28" s="205"/>
      <c r="AF28" s="205"/>
      <c r="AG28" s="206"/>
      <c r="AH28" s="44"/>
    </row>
    <row r="29" spans="1:34" ht="20.100000000000001" customHeight="1" x14ac:dyDescent="0.25">
      <c r="A29" s="202">
        <v>8</v>
      </c>
      <c r="B29" s="221"/>
      <c r="C29" s="219"/>
      <c r="D29" s="203"/>
      <c r="E29" s="41"/>
      <c r="F29" s="225" t="str">
        <f t="shared" si="0"/>
        <v/>
      </c>
      <c r="G29" s="41"/>
      <c r="H29" s="41"/>
      <c r="I29" s="241" t="str">
        <f t="shared" si="1"/>
        <v/>
      </c>
      <c r="J29" s="41"/>
      <c r="K29" s="41"/>
      <c r="L29" s="41"/>
      <c r="M29" s="41"/>
      <c r="N29" s="41"/>
      <c r="O29" s="241" t="str">
        <f t="shared" si="9"/>
        <v/>
      </c>
      <c r="P29" s="41"/>
      <c r="Q29" s="41"/>
      <c r="R29" s="41"/>
      <c r="S29" s="41"/>
      <c r="T29" s="41"/>
      <c r="U29" s="241" t="str">
        <f t="shared" si="10"/>
        <v/>
      </c>
      <c r="V29" s="240"/>
      <c r="W29" s="240"/>
      <c r="X29" s="241" t="str">
        <f t="shared" si="11"/>
        <v/>
      </c>
      <c r="Y29" s="277" t="str">
        <f t="shared" si="5"/>
        <v/>
      </c>
      <c r="Z29" s="200"/>
      <c r="AA29" s="205"/>
      <c r="AB29" s="205"/>
      <c r="AC29" s="205"/>
      <c r="AD29" s="205"/>
      <c r="AE29" s="205"/>
      <c r="AF29" s="205"/>
      <c r="AG29" s="206"/>
      <c r="AH29" s="44"/>
    </row>
    <row r="30" spans="1:34" ht="20.100000000000001" customHeight="1" x14ac:dyDescent="0.25">
      <c r="A30" s="202">
        <v>8</v>
      </c>
      <c r="B30" s="221"/>
      <c r="C30" s="219"/>
      <c r="D30" s="203"/>
      <c r="E30" s="41"/>
      <c r="F30" s="225" t="str">
        <f t="shared" si="0"/>
        <v/>
      </c>
      <c r="G30" s="41"/>
      <c r="H30" s="41"/>
      <c r="I30" s="241" t="str">
        <f t="shared" si="1"/>
        <v/>
      </c>
      <c r="J30" s="41"/>
      <c r="K30" s="41"/>
      <c r="L30" s="41"/>
      <c r="M30" s="41"/>
      <c r="N30" s="41"/>
      <c r="O30" s="241" t="str">
        <f t="shared" si="9"/>
        <v/>
      </c>
      <c r="P30" s="41"/>
      <c r="Q30" s="41"/>
      <c r="R30" s="41"/>
      <c r="S30" s="41"/>
      <c r="T30" s="41"/>
      <c r="U30" s="241" t="str">
        <f t="shared" si="10"/>
        <v/>
      </c>
      <c r="V30" s="240"/>
      <c r="W30" s="240"/>
      <c r="X30" s="241" t="str">
        <f t="shared" si="11"/>
        <v/>
      </c>
      <c r="Y30" s="277" t="str">
        <f t="shared" si="5"/>
        <v/>
      </c>
      <c r="Z30" s="200"/>
      <c r="AA30" s="205"/>
      <c r="AB30" s="205"/>
      <c r="AC30" s="205"/>
      <c r="AD30" s="205"/>
      <c r="AE30" s="205"/>
      <c r="AF30" s="205"/>
      <c r="AG30" s="206"/>
      <c r="AH30" s="44"/>
    </row>
    <row r="31" spans="1:34" ht="20.100000000000001" customHeight="1" x14ac:dyDescent="0.25">
      <c r="A31" s="202">
        <v>8</v>
      </c>
      <c r="B31" s="221"/>
      <c r="C31" s="219"/>
      <c r="D31" s="203"/>
      <c r="E31" s="41"/>
      <c r="F31" s="225" t="str">
        <f t="shared" si="0"/>
        <v/>
      </c>
      <c r="G31" s="41"/>
      <c r="H31" s="41"/>
      <c r="I31" s="241" t="str">
        <f t="shared" si="1"/>
        <v/>
      </c>
      <c r="J31" s="41"/>
      <c r="K31" s="41"/>
      <c r="L31" s="41"/>
      <c r="M31" s="41"/>
      <c r="N31" s="41"/>
      <c r="O31" s="241" t="str">
        <f t="shared" si="9"/>
        <v/>
      </c>
      <c r="P31" s="41"/>
      <c r="Q31" s="41"/>
      <c r="R31" s="41"/>
      <c r="S31" s="41"/>
      <c r="T31" s="41"/>
      <c r="U31" s="241" t="str">
        <f t="shared" si="10"/>
        <v/>
      </c>
      <c r="V31" s="240"/>
      <c r="W31" s="240"/>
      <c r="X31" s="241" t="str">
        <f t="shared" si="11"/>
        <v/>
      </c>
      <c r="Y31" s="277" t="str">
        <f t="shared" si="5"/>
        <v/>
      </c>
      <c r="Z31" s="200"/>
      <c r="AA31" s="205"/>
      <c r="AB31" s="205"/>
      <c r="AC31" s="205"/>
      <c r="AD31" s="205"/>
      <c r="AE31" s="205"/>
      <c r="AF31" s="205"/>
      <c r="AG31" s="206"/>
      <c r="AH31" s="44"/>
    </row>
    <row r="32" spans="1:34" ht="20.100000000000001" customHeight="1" x14ac:dyDescent="0.25">
      <c r="A32" s="202">
        <v>8</v>
      </c>
      <c r="B32" s="221"/>
      <c r="C32" s="219"/>
      <c r="D32" s="203"/>
      <c r="E32" s="41"/>
      <c r="F32" s="225" t="str">
        <f t="shared" si="0"/>
        <v/>
      </c>
      <c r="G32" s="41"/>
      <c r="H32" s="41"/>
      <c r="I32" s="241" t="str">
        <f t="shared" si="1"/>
        <v/>
      </c>
      <c r="J32" s="41"/>
      <c r="K32" s="41"/>
      <c r="L32" s="41"/>
      <c r="M32" s="41"/>
      <c r="N32" s="41"/>
      <c r="O32" s="241" t="str">
        <f t="shared" si="9"/>
        <v/>
      </c>
      <c r="P32" s="41"/>
      <c r="Q32" s="41"/>
      <c r="R32" s="41"/>
      <c r="S32" s="41"/>
      <c r="T32" s="41"/>
      <c r="U32" s="241" t="str">
        <f t="shared" si="10"/>
        <v/>
      </c>
      <c r="V32" s="240"/>
      <c r="W32" s="240"/>
      <c r="X32" s="241" t="str">
        <f t="shared" si="11"/>
        <v/>
      </c>
      <c r="Y32" s="277" t="str">
        <f t="shared" si="5"/>
        <v/>
      </c>
      <c r="Z32" s="200"/>
      <c r="AA32" s="205"/>
      <c r="AB32" s="205"/>
      <c r="AC32" s="205"/>
      <c r="AD32" s="205"/>
      <c r="AE32" s="205"/>
      <c r="AF32" s="205"/>
      <c r="AG32" s="206"/>
      <c r="AH32" s="44"/>
    </row>
    <row r="33" spans="1:175" ht="20.100000000000001" customHeight="1" x14ac:dyDescent="0.25">
      <c r="A33" s="202">
        <v>8</v>
      </c>
      <c r="B33" s="221"/>
      <c r="C33" s="219"/>
      <c r="D33" s="203"/>
      <c r="E33" s="41"/>
      <c r="F33" s="225" t="str">
        <f t="shared" si="0"/>
        <v/>
      </c>
      <c r="G33" s="41"/>
      <c r="H33" s="41"/>
      <c r="I33" s="241" t="str">
        <f t="shared" si="1"/>
        <v/>
      </c>
      <c r="J33" s="41"/>
      <c r="K33" s="41"/>
      <c r="L33" s="41"/>
      <c r="M33" s="41"/>
      <c r="N33" s="41"/>
      <c r="O33" s="241" t="str">
        <f t="shared" si="9"/>
        <v/>
      </c>
      <c r="P33" s="41"/>
      <c r="Q33" s="41"/>
      <c r="R33" s="41"/>
      <c r="S33" s="41"/>
      <c r="T33" s="41"/>
      <c r="U33" s="241" t="str">
        <f t="shared" si="10"/>
        <v/>
      </c>
      <c r="V33" s="240"/>
      <c r="W33" s="240"/>
      <c r="X33" s="241" t="str">
        <f t="shared" si="11"/>
        <v/>
      </c>
      <c r="Y33" s="277" t="str">
        <f t="shared" si="5"/>
        <v/>
      </c>
      <c r="Z33" s="200"/>
      <c r="AA33" s="205"/>
      <c r="AB33" s="205"/>
      <c r="AC33" s="205"/>
      <c r="AD33" s="205"/>
      <c r="AE33" s="205"/>
      <c r="AF33" s="205"/>
      <c r="AG33" s="206"/>
      <c r="AH33" s="44"/>
    </row>
    <row r="34" spans="1:175" ht="15.75" x14ac:dyDescent="0.25">
      <c r="A34" s="202">
        <v>8</v>
      </c>
      <c r="B34" s="221"/>
      <c r="C34" s="219"/>
      <c r="D34" s="203"/>
      <c r="E34" s="41"/>
      <c r="F34" s="225" t="str">
        <f t="shared" si="0"/>
        <v/>
      </c>
      <c r="G34" s="41"/>
      <c r="H34" s="41"/>
      <c r="I34" s="241" t="str">
        <f t="shared" si="1"/>
        <v/>
      </c>
      <c r="J34" s="41"/>
      <c r="K34" s="41"/>
      <c r="L34" s="41"/>
      <c r="M34" s="41"/>
      <c r="N34" s="41"/>
      <c r="O34" s="241" t="str">
        <f t="shared" si="2"/>
        <v/>
      </c>
      <c r="P34" s="41"/>
      <c r="Q34" s="41"/>
      <c r="R34" s="41"/>
      <c r="S34" s="41"/>
      <c r="T34" s="41"/>
      <c r="U34" s="241" t="str">
        <f t="shared" si="3"/>
        <v/>
      </c>
      <c r="V34" s="240"/>
      <c r="W34" s="240"/>
      <c r="X34" s="241" t="str">
        <f t="shared" si="4"/>
        <v/>
      </c>
      <c r="Y34" s="277" t="str">
        <f t="shared" si="5"/>
        <v/>
      </c>
      <c r="Z34" s="200"/>
      <c r="AA34" s="205"/>
      <c r="AB34" s="205"/>
      <c r="AC34" s="205"/>
      <c r="AD34" s="205"/>
      <c r="AE34" s="205"/>
      <c r="AF34" s="205"/>
      <c r="AG34" s="206"/>
      <c r="AH34" s="44"/>
    </row>
    <row r="35" spans="1:175" ht="15.75" x14ac:dyDescent="0.25">
      <c r="A35" s="202">
        <v>8</v>
      </c>
      <c r="B35" s="221"/>
      <c r="C35" s="219"/>
      <c r="D35" s="203"/>
      <c r="E35" s="41"/>
      <c r="F35" s="225" t="str">
        <f t="shared" si="0"/>
        <v/>
      </c>
      <c r="G35" s="41"/>
      <c r="H35" s="41"/>
      <c r="I35" s="241" t="str">
        <f t="shared" si="1"/>
        <v/>
      </c>
      <c r="J35" s="41"/>
      <c r="K35" s="41"/>
      <c r="L35" s="41"/>
      <c r="M35" s="41"/>
      <c r="N35" s="41"/>
      <c r="O35" s="241" t="str">
        <f t="shared" si="2"/>
        <v/>
      </c>
      <c r="P35" s="41"/>
      <c r="Q35" s="41"/>
      <c r="R35" s="41"/>
      <c r="S35" s="41"/>
      <c r="T35" s="41"/>
      <c r="U35" s="241" t="str">
        <f t="shared" si="3"/>
        <v/>
      </c>
      <c r="V35" s="240"/>
      <c r="W35" s="240"/>
      <c r="X35" s="241" t="str">
        <f t="shared" si="4"/>
        <v/>
      </c>
      <c r="Y35" s="277" t="str">
        <f t="shared" si="5"/>
        <v/>
      </c>
      <c r="Z35" s="200"/>
      <c r="AA35" s="205"/>
      <c r="AB35" s="205"/>
      <c r="AC35" s="205"/>
      <c r="AD35" s="205"/>
      <c r="AE35" s="205"/>
      <c r="AF35" s="205"/>
      <c r="AG35" s="206"/>
      <c r="AH35" s="44"/>
    </row>
    <row r="36" spans="1:175" ht="15.75" x14ac:dyDescent="0.25">
      <c r="A36" s="202">
        <v>8</v>
      </c>
      <c r="B36" s="221"/>
      <c r="C36" s="219"/>
      <c r="D36" s="203"/>
      <c r="E36" s="204"/>
      <c r="F36" s="225" t="str">
        <f t="shared" si="0"/>
        <v/>
      </c>
      <c r="G36" s="41"/>
      <c r="H36" s="41"/>
      <c r="I36" s="241" t="str">
        <f t="shared" si="1"/>
        <v/>
      </c>
      <c r="J36" s="41"/>
      <c r="K36" s="41"/>
      <c r="L36" s="41"/>
      <c r="M36" s="41"/>
      <c r="N36" s="41"/>
      <c r="O36" s="241" t="str">
        <f t="shared" si="2"/>
        <v/>
      </c>
      <c r="P36" s="41"/>
      <c r="Q36" s="41"/>
      <c r="R36" s="41"/>
      <c r="S36" s="41"/>
      <c r="T36" s="41"/>
      <c r="U36" s="241" t="str">
        <f t="shared" si="3"/>
        <v/>
      </c>
      <c r="V36" s="240"/>
      <c r="W36" s="240"/>
      <c r="X36" s="241" t="str">
        <f t="shared" si="4"/>
        <v/>
      </c>
      <c r="Y36" s="277" t="str">
        <f t="shared" si="5"/>
        <v/>
      </c>
      <c r="Z36" s="200"/>
      <c r="AA36" s="205"/>
      <c r="AB36" s="205"/>
      <c r="AC36" s="205"/>
      <c r="AD36" s="205"/>
      <c r="AE36" s="205"/>
      <c r="AF36" s="205"/>
      <c r="AG36" s="206"/>
      <c r="AH36" s="44"/>
    </row>
    <row r="37" spans="1:175" ht="15.75" x14ac:dyDescent="0.25">
      <c r="A37" s="202">
        <v>8</v>
      </c>
      <c r="B37" s="221"/>
      <c r="C37" s="219"/>
      <c r="D37" s="203"/>
      <c r="E37" s="204"/>
      <c r="F37" s="225" t="str">
        <f t="shared" si="0"/>
        <v/>
      </c>
      <c r="G37" s="41"/>
      <c r="H37" s="41"/>
      <c r="I37" s="241" t="str">
        <f t="shared" si="1"/>
        <v/>
      </c>
      <c r="J37" s="41"/>
      <c r="K37" s="41"/>
      <c r="L37" s="41"/>
      <c r="M37" s="41"/>
      <c r="N37" s="41"/>
      <c r="O37" s="241" t="str">
        <f t="shared" si="2"/>
        <v/>
      </c>
      <c r="P37" s="41"/>
      <c r="Q37" s="41"/>
      <c r="R37" s="41"/>
      <c r="S37" s="41"/>
      <c r="T37" s="41"/>
      <c r="U37" s="241" t="str">
        <f t="shared" si="3"/>
        <v/>
      </c>
      <c r="V37" s="240"/>
      <c r="W37" s="240"/>
      <c r="X37" s="241" t="str">
        <f t="shared" si="4"/>
        <v/>
      </c>
      <c r="Y37" s="277" t="str">
        <f t="shared" si="5"/>
        <v/>
      </c>
      <c r="Z37" s="200"/>
      <c r="AA37" s="205"/>
      <c r="AB37" s="205"/>
      <c r="AC37" s="205"/>
      <c r="AD37" s="205"/>
      <c r="AE37" s="205"/>
      <c r="AF37" s="205"/>
      <c r="AG37" s="206"/>
      <c r="AH37" s="44"/>
    </row>
    <row r="38" spans="1:175" ht="15.75" x14ac:dyDescent="0.25">
      <c r="A38" s="202">
        <v>8</v>
      </c>
      <c r="B38" s="221"/>
      <c r="C38" s="219"/>
      <c r="D38" s="203"/>
      <c r="E38" s="204"/>
      <c r="F38" s="225" t="str">
        <f t="shared" si="0"/>
        <v/>
      </c>
      <c r="G38" s="41"/>
      <c r="H38" s="41"/>
      <c r="I38" s="241" t="str">
        <f t="shared" si="1"/>
        <v/>
      </c>
      <c r="J38" s="41"/>
      <c r="K38" s="41"/>
      <c r="L38" s="41"/>
      <c r="M38" s="41"/>
      <c r="N38" s="41"/>
      <c r="O38" s="241" t="str">
        <f t="shared" si="2"/>
        <v/>
      </c>
      <c r="P38" s="41"/>
      <c r="Q38" s="41"/>
      <c r="R38" s="41"/>
      <c r="S38" s="41"/>
      <c r="T38" s="41"/>
      <c r="U38" s="241" t="str">
        <f t="shared" si="3"/>
        <v/>
      </c>
      <c r="V38" s="240"/>
      <c r="W38" s="240"/>
      <c r="X38" s="241" t="str">
        <f t="shared" si="4"/>
        <v/>
      </c>
      <c r="Y38" s="277" t="str">
        <f t="shared" si="5"/>
        <v/>
      </c>
      <c r="Z38" s="200"/>
      <c r="AA38" s="205"/>
      <c r="AB38" s="205"/>
      <c r="AC38" s="205"/>
      <c r="AD38" s="205"/>
      <c r="AE38" s="205"/>
      <c r="AF38" s="205"/>
      <c r="AG38" s="206"/>
      <c r="AH38" s="44"/>
    </row>
    <row r="39" spans="1:175" ht="6.6" customHeight="1" x14ac:dyDescent="0.25">
      <c r="A39" s="178"/>
      <c r="B39" s="194"/>
      <c r="C39" s="195"/>
      <c r="D39" s="195"/>
      <c r="E39" s="196"/>
      <c r="F39" s="197"/>
      <c r="G39" s="223"/>
      <c r="H39" s="223"/>
      <c r="I39" s="241" t="str">
        <f t="shared" ref="I39" si="12">IF(G39="S",IF(H39=3,1,IF(H39=2,0.6,IF(H39=1,0.3,0))),"")</f>
        <v/>
      </c>
      <c r="J39" s="223"/>
      <c r="K39" s="223"/>
      <c r="L39" s="224"/>
      <c r="M39" s="223"/>
      <c r="N39" s="223"/>
      <c r="O39" s="241" t="str">
        <f t="shared" si="2"/>
        <v/>
      </c>
      <c r="P39" s="196"/>
      <c r="Q39" s="196"/>
      <c r="R39" s="196"/>
      <c r="S39" s="196"/>
      <c r="T39" s="196"/>
      <c r="U39" s="241" t="str">
        <f t="shared" si="3"/>
        <v/>
      </c>
      <c r="V39" s="196"/>
      <c r="W39" s="196"/>
      <c r="X39" s="241" t="str">
        <f t="shared" si="4"/>
        <v/>
      </c>
      <c r="Y39" s="207"/>
      <c r="Z39" s="200"/>
      <c r="AA39" s="207"/>
      <c r="AB39" s="207"/>
      <c r="AC39" s="207"/>
      <c r="AD39" s="207"/>
      <c r="AE39" s="207"/>
      <c r="AF39" s="207"/>
      <c r="AG39" s="254"/>
      <c r="AH39" s="44"/>
    </row>
    <row r="40" spans="1:175" ht="15.95" customHeight="1" x14ac:dyDescent="0.25">
      <c r="A40" s="178"/>
      <c r="B40" s="272">
        <f>'Quadro Geral'!D31</f>
        <v>12</v>
      </c>
      <c r="C40" s="269" t="s">
        <v>66</v>
      </c>
      <c r="D40" s="270"/>
      <c r="E40" s="260"/>
      <c r="F40" s="210"/>
      <c r="G40" s="260"/>
      <c r="H40" s="261"/>
      <c r="I40" s="262"/>
      <c r="J40" s="260"/>
      <c r="K40" s="260"/>
      <c r="L40" s="288" t="s">
        <v>102</v>
      </c>
      <c r="M40" s="227">
        <f>COUNTIFS($D9:$D38,"*",$F9:$F38,"1",M9:M38,"S")</f>
        <v>1</v>
      </c>
      <c r="N40" s="227">
        <f>COUNTIFS($D9:$D38,"*",$F9:$F38,"1",N9:N38,"S")</f>
        <v>0</v>
      </c>
      <c r="O40" s="263" t="str">
        <f t="shared" si="2"/>
        <v/>
      </c>
      <c r="P40" s="260"/>
      <c r="Q40" s="260"/>
      <c r="R40" s="260"/>
      <c r="S40" s="260"/>
      <c r="T40" s="260"/>
      <c r="U40" s="242"/>
      <c r="V40" s="373" t="s">
        <v>100</v>
      </c>
      <c r="W40" s="373"/>
      <c r="X40" s="222"/>
      <c r="Y40" s="277">
        <f>IF(COUNTIFS(D9:D38,"*",$F9:$F38,"1")&gt;0,SUMIFS($Y9:$Y38,D9:D38,"*",$F9:$F38,"1")/COUNTIFS(D9:D38,"*",$F9:$F38,"1"),0)</f>
        <v>0.62</v>
      </c>
      <c r="Z40" s="222"/>
      <c r="AA40" s="44"/>
      <c r="AB40" s="44"/>
      <c r="AC40" s="44"/>
      <c r="AD40" s="44"/>
      <c r="AE40" s="44"/>
      <c r="AF40" s="44"/>
      <c r="AG40" s="44"/>
      <c r="AH40" s="44"/>
    </row>
    <row r="41" spans="1:175" ht="15.95" customHeight="1" x14ac:dyDescent="0.25">
      <c r="A41" s="178"/>
      <c r="B41" s="273" cm="1">
        <f t="array" ref="B41">IF(OR(Capa!B6=0,Capa!B6=1),(Y40*70+Y41*30)/100,
        IF(OR(Capa!B6=2,Capa!B6=3),((Y40*60+Y41*30)/100)+
                                    IF(AND(Capa!B6=2,M40&gt;0),0.1,0)+
                                    IF(AND(Capa!B6=3,M40&gt;0),0.05,0)+
                                    E42SE(AND(Capa!B6=3,N40&gt;0),0.05,0),0))</f>
        <v>0.7340000000000001</v>
      </c>
      <c r="C41" s="374" t="s">
        <v>104</v>
      </c>
      <c r="D41" s="375"/>
      <c r="E41" s="255"/>
      <c r="F41" s="210"/>
      <c r="G41" s="255"/>
      <c r="H41" s="256"/>
      <c r="I41" s="257"/>
      <c r="J41" s="255"/>
      <c r="K41" s="255"/>
      <c r="L41" s="267"/>
      <c r="M41" s="268"/>
      <c r="N41" s="268"/>
      <c r="O41" s="259"/>
      <c r="P41" s="255"/>
      <c r="Q41" s="255"/>
      <c r="R41" s="255"/>
      <c r="S41" s="255"/>
      <c r="T41" s="255"/>
      <c r="U41" s="242"/>
      <c r="V41" s="373" t="s">
        <v>101</v>
      </c>
      <c r="W41" s="373"/>
      <c r="X41" s="222"/>
      <c r="Y41" s="277">
        <f>IF(COUNTIFS(D9:D38,"*",$F9:$F38,"&lt;&gt;1")&gt;0,SUMIFS($Y9:$Y38,D9:D38,"*",$F9:$F38,"&lt;&gt;1")/COUNTIFS(D9:D38,"*",$F9:$F38,"&lt;&gt;1"),0)</f>
        <v>1</v>
      </c>
      <c r="Z41" s="222"/>
      <c r="AA41" s="44"/>
      <c r="AB41" s="44"/>
      <c r="AC41" s="44"/>
      <c r="AD41" s="44"/>
      <c r="AE41" s="44"/>
      <c r="AF41" s="44"/>
      <c r="AG41" s="44"/>
      <c r="AH41" s="44"/>
    </row>
    <row r="42" spans="1:175" ht="15.6" customHeight="1" x14ac:dyDescent="0.25">
      <c r="A42" s="178"/>
      <c r="B42" s="274">
        <f>'Quadro Geral'!F31</f>
        <v>8.8080000000000016</v>
      </c>
      <c r="C42" s="269" t="s">
        <v>67</v>
      </c>
      <c r="D42" s="271"/>
      <c r="E42" s="255"/>
      <c r="F42" s="210"/>
      <c r="G42" s="255"/>
      <c r="H42" s="256"/>
      <c r="I42" s="257"/>
      <c r="J42" s="255"/>
      <c r="K42" s="256"/>
      <c r="L42" s="258"/>
      <c r="M42" s="255"/>
      <c r="N42" s="255"/>
      <c r="O42" s="259" t="str">
        <f t="shared" si="2"/>
        <v/>
      </c>
      <c r="P42" s="255"/>
      <c r="Q42" s="256"/>
      <c r="R42" s="255"/>
      <c r="S42" s="255"/>
      <c r="T42" s="255"/>
      <c r="U42" s="242"/>
      <c r="V42" s="44"/>
      <c r="W42" s="44"/>
      <c r="X42" s="44"/>
      <c r="Y42" s="44"/>
      <c r="Z42" s="222"/>
      <c r="AA42" s="44"/>
      <c r="AB42" s="44"/>
      <c r="AC42" s="44"/>
      <c r="AD42" s="44"/>
      <c r="AE42" s="44"/>
      <c r="AF42" s="44"/>
      <c r="AG42" s="44"/>
      <c r="AH42" s="44"/>
    </row>
    <row r="43" spans="1:175" ht="15.6" customHeight="1" x14ac:dyDescent="0.25">
      <c r="A43" s="178"/>
      <c r="E43" s="255"/>
      <c r="F43" s="210"/>
      <c r="G43" s="255"/>
      <c r="H43" s="256"/>
      <c r="I43" s="257"/>
      <c r="J43" s="255"/>
      <c r="K43" s="256"/>
      <c r="L43" s="258"/>
      <c r="M43" s="255"/>
      <c r="N43" s="255"/>
      <c r="O43" s="259" t="str">
        <f t="shared" si="2"/>
        <v/>
      </c>
      <c r="P43" s="255"/>
      <c r="Q43" s="256"/>
      <c r="R43" s="255"/>
      <c r="S43" s="255"/>
      <c r="T43" s="255"/>
      <c r="U43" s="242"/>
      <c r="V43" s="255"/>
      <c r="W43" s="255"/>
      <c r="X43" s="255"/>
      <c r="Y43" s="255"/>
      <c r="Z43" s="222"/>
      <c r="AA43" s="44"/>
      <c r="AB43" s="44"/>
      <c r="AC43" s="44"/>
      <c r="AD43" s="44"/>
      <c r="AE43" s="44"/>
      <c r="AF43" s="44"/>
      <c r="AG43" s="44"/>
      <c r="AH43" s="44"/>
    </row>
    <row r="44" spans="1:175" ht="6.6" customHeight="1" x14ac:dyDescent="0.25">
      <c r="A44" s="178"/>
      <c r="B44" s="264"/>
      <c r="C44" s="265"/>
      <c r="D44" s="266"/>
      <c r="E44" s="208"/>
      <c r="F44" s="209"/>
      <c r="G44" s="208"/>
      <c r="H44" s="208"/>
      <c r="I44" s="209"/>
      <c r="J44" s="208"/>
      <c r="K44" s="208"/>
      <c r="L44" s="208"/>
      <c r="M44" s="208"/>
      <c r="N44" s="208"/>
      <c r="O44" s="209"/>
      <c r="P44" s="208"/>
      <c r="Q44" s="208"/>
      <c r="R44" s="208"/>
      <c r="S44" s="208"/>
      <c r="T44" s="208"/>
      <c r="U44" s="210"/>
      <c r="V44" s="210"/>
      <c r="W44" s="210"/>
      <c r="X44" s="210"/>
      <c r="Y44" s="210"/>
      <c r="Z44" s="210"/>
      <c r="AA44" s="211"/>
      <c r="AB44" s="211"/>
      <c r="AC44" s="211"/>
      <c r="AD44" s="211"/>
      <c r="AE44" s="211"/>
      <c r="AF44" s="211"/>
      <c r="AG44" s="211"/>
      <c r="AH44" s="44"/>
    </row>
    <row r="45" spans="1:175" ht="22.5" customHeight="1" x14ac:dyDescent="0.25">
      <c r="A45" s="6"/>
      <c r="B45" s="212" t="s">
        <v>89</v>
      </c>
      <c r="C45" s="213"/>
      <c r="D45" s="213"/>
      <c r="E45" s="213"/>
      <c r="F45" s="213"/>
      <c r="G45" s="213"/>
      <c r="H45" s="213"/>
      <c r="I45" s="213"/>
      <c r="J45" s="213"/>
      <c r="K45" s="213"/>
      <c r="L45" s="213"/>
      <c r="M45" s="213"/>
      <c r="N45" s="213"/>
      <c r="O45" s="213"/>
      <c r="P45" s="213"/>
      <c r="Q45" s="213"/>
      <c r="R45" s="213"/>
      <c r="S45" s="213"/>
      <c r="T45" s="214"/>
      <c r="U45" s="6"/>
      <c r="V45" s="6"/>
      <c r="W45" s="6"/>
      <c r="X45" s="6"/>
      <c r="Y45" s="6"/>
      <c r="Z45" s="6"/>
      <c r="AA45" s="44"/>
      <c r="AB45" s="44"/>
      <c r="AC45" s="44"/>
      <c r="AD45" s="44"/>
      <c r="AE45" s="44"/>
      <c r="AF45" s="44"/>
      <c r="AG45" s="44"/>
      <c r="AH45" s="44"/>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row>
    <row r="46" spans="1:175" s="42" customFormat="1" x14ac:dyDescent="0.25">
      <c r="A46" s="44"/>
      <c r="B46" s="215"/>
      <c r="C46" s="367"/>
      <c r="D46" s="368"/>
      <c r="E46" s="368"/>
      <c r="F46" s="368"/>
      <c r="G46" s="368"/>
      <c r="H46" s="368"/>
      <c r="I46" s="368"/>
      <c r="J46" s="368"/>
      <c r="K46" s="368"/>
      <c r="L46" s="368"/>
      <c r="M46" s="368"/>
      <c r="N46" s="368"/>
      <c r="O46" s="368"/>
      <c r="P46" s="368"/>
      <c r="Q46" s="368"/>
      <c r="R46" s="368"/>
      <c r="S46" s="368"/>
      <c r="T46" s="369"/>
      <c r="U46" s="44"/>
      <c r="V46" s="44"/>
      <c r="W46" s="44"/>
      <c r="X46" s="44"/>
      <c r="Y46" s="44"/>
      <c r="Z46" s="44"/>
      <c r="AA46" s="44"/>
      <c r="AB46" s="44"/>
      <c r="AC46" s="44"/>
      <c r="AD46" s="44"/>
      <c r="AE46" s="44"/>
      <c r="AF46" s="44"/>
      <c r="AG46" s="44"/>
      <c r="AH46" s="44"/>
    </row>
    <row r="47" spans="1:175" s="42" customFormat="1" x14ac:dyDescent="0.25">
      <c r="A47" s="44"/>
      <c r="B47" s="215"/>
      <c r="C47" s="367"/>
      <c r="D47" s="368"/>
      <c r="E47" s="368"/>
      <c r="F47" s="368"/>
      <c r="G47" s="368"/>
      <c r="H47" s="368"/>
      <c r="I47" s="368"/>
      <c r="J47" s="368"/>
      <c r="K47" s="368"/>
      <c r="L47" s="368"/>
      <c r="M47" s="368"/>
      <c r="N47" s="368"/>
      <c r="O47" s="368"/>
      <c r="P47" s="368"/>
      <c r="Q47" s="368"/>
      <c r="R47" s="368"/>
      <c r="S47" s="368"/>
      <c r="T47" s="369"/>
      <c r="U47" s="44"/>
      <c r="V47" s="44"/>
      <c r="W47" s="44"/>
      <c r="X47" s="44"/>
      <c r="Y47" s="44"/>
      <c r="Z47" s="44"/>
      <c r="AA47" s="44"/>
      <c r="AB47" s="44"/>
      <c r="AC47" s="44"/>
      <c r="AD47" s="44"/>
      <c r="AE47" s="44"/>
      <c r="AF47" s="44"/>
      <c r="AG47" s="44"/>
      <c r="AH47" s="44"/>
    </row>
    <row r="48" spans="1:175" s="42" customFormat="1" x14ac:dyDescent="0.25">
      <c r="A48" s="44"/>
      <c r="B48" s="215"/>
      <c r="C48" s="367"/>
      <c r="D48" s="368"/>
      <c r="E48" s="368"/>
      <c r="F48" s="368"/>
      <c r="G48" s="368"/>
      <c r="H48" s="368"/>
      <c r="I48" s="368"/>
      <c r="J48" s="368"/>
      <c r="K48" s="368"/>
      <c r="L48" s="368"/>
      <c r="M48" s="368"/>
      <c r="N48" s="368"/>
      <c r="O48" s="368"/>
      <c r="P48" s="368"/>
      <c r="Q48" s="368"/>
      <c r="R48" s="368"/>
      <c r="S48" s="368"/>
      <c r="T48" s="369"/>
      <c r="U48" s="44"/>
      <c r="V48" s="44"/>
      <c r="W48" s="44"/>
      <c r="X48" s="44"/>
      <c r="Y48" s="44"/>
      <c r="Z48" s="44"/>
      <c r="AA48" s="44"/>
      <c r="AB48" s="44"/>
      <c r="AC48" s="44"/>
      <c r="AD48" s="44"/>
      <c r="AE48" s="44"/>
      <c r="AF48" s="44"/>
      <c r="AG48" s="44"/>
      <c r="AH48" s="44"/>
    </row>
    <row r="49" spans="1:34" s="42" customFormat="1" x14ac:dyDescent="0.25">
      <c r="A49" s="44"/>
      <c r="B49" s="215"/>
      <c r="C49" s="367"/>
      <c r="D49" s="368"/>
      <c r="E49" s="368"/>
      <c r="F49" s="368"/>
      <c r="G49" s="368"/>
      <c r="H49" s="368"/>
      <c r="I49" s="368"/>
      <c r="J49" s="368"/>
      <c r="K49" s="368"/>
      <c r="L49" s="368"/>
      <c r="M49" s="368"/>
      <c r="N49" s="368"/>
      <c r="O49" s="368"/>
      <c r="P49" s="368"/>
      <c r="Q49" s="368"/>
      <c r="R49" s="368"/>
      <c r="S49" s="368"/>
      <c r="T49" s="369"/>
      <c r="U49" s="44"/>
      <c r="V49" s="44"/>
      <c r="W49" s="44"/>
      <c r="X49" s="44"/>
      <c r="Y49" s="44"/>
      <c r="Z49" s="44"/>
      <c r="AA49" s="44"/>
      <c r="AB49" s="44"/>
      <c r="AC49" s="44"/>
      <c r="AD49" s="44"/>
      <c r="AE49" s="44"/>
      <c r="AF49" s="44"/>
      <c r="AG49" s="44"/>
      <c r="AH49" s="44"/>
    </row>
    <row r="50" spans="1:34" s="42" customFormat="1" x14ac:dyDescent="0.25">
      <c r="B50" s="216"/>
      <c r="C50" s="216"/>
    </row>
    <row r="51" spans="1:34" s="42" customFormat="1" x14ac:dyDescent="0.25">
      <c r="B51" s="216"/>
      <c r="C51" s="216"/>
    </row>
    <row r="52" spans="1:34" s="42" customFormat="1" x14ac:dyDescent="0.25">
      <c r="B52" s="216"/>
      <c r="C52" s="216"/>
    </row>
    <row r="53" spans="1:34" s="42" customFormat="1" x14ac:dyDescent="0.25">
      <c r="B53" s="216"/>
      <c r="C53" s="216"/>
    </row>
    <row r="54" spans="1:34" s="42" customFormat="1" x14ac:dyDescent="0.25">
      <c r="B54" s="216"/>
      <c r="C54" s="216"/>
    </row>
    <row r="55" spans="1:34" s="42" customFormat="1" x14ac:dyDescent="0.25">
      <c r="B55" s="216"/>
      <c r="C55" s="216"/>
    </row>
    <row r="56" spans="1:34" s="42" customFormat="1" x14ac:dyDescent="0.25">
      <c r="B56" s="216"/>
      <c r="C56" s="216"/>
    </row>
    <row r="57" spans="1:34" s="42" customFormat="1" x14ac:dyDescent="0.25">
      <c r="B57" s="216"/>
      <c r="C57" s="216"/>
    </row>
    <row r="58" spans="1:34" s="42" customFormat="1" x14ac:dyDescent="0.25">
      <c r="B58" s="216"/>
      <c r="C58" s="216"/>
    </row>
    <row r="59" spans="1:34" s="42" customFormat="1" x14ac:dyDescent="0.25">
      <c r="B59" s="216"/>
      <c r="C59" s="216"/>
    </row>
    <row r="60" spans="1:34" s="42" customFormat="1" x14ac:dyDescent="0.25">
      <c r="B60" s="216"/>
      <c r="C60" s="216"/>
    </row>
    <row r="61" spans="1:34" s="42" customFormat="1" x14ac:dyDescent="0.25">
      <c r="B61" s="216"/>
      <c r="C61" s="216"/>
    </row>
    <row r="62" spans="1:34" s="42" customFormat="1" x14ac:dyDescent="0.25">
      <c r="B62" s="216"/>
      <c r="C62" s="216"/>
    </row>
    <row r="63" spans="1:34" s="42" customFormat="1" x14ac:dyDescent="0.25">
      <c r="B63" s="216"/>
      <c r="C63" s="216"/>
    </row>
    <row r="64" spans="1:34" s="42" customFormat="1" x14ac:dyDescent="0.25">
      <c r="B64" s="216"/>
      <c r="C64" s="216"/>
    </row>
    <row r="65" spans="2:3" s="42" customFormat="1" x14ac:dyDescent="0.25">
      <c r="B65" s="216"/>
      <c r="C65" s="216"/>
    </row>
    <row r="66" spans="2:3" s="42" customFormat="1" x14ac:dyDescent="0.25">
      <c r="B66" s="216"/>
      <c r="C66" s="216"/>
    </row>
    <row r="67" spans="2:3" s="42" customFormat="1" x14ac:dyDescent="0.25">
      <c r="B67" s="216"/>
      <c r="C67" s="216"/>
    </row>
    <row r="68" spans="2:3" s="42" customFormat="1" x14ac:dyDescent="0.25">
      <c r="B68" s="216"/>
      <c r="C68" s="216"/>
    </row>
    <row r="69" spans="2:3" s="42" customFormat="1" x14ac:dyDescent="0.25">
      <c r="B69" s="216"/>
      <c r="C69" s="216"/>
    </row>
    <row r="70" spans="2:3" s="42" customFormat="1" x14ac:dyDescent="0.25">
      <c r="B70" s="216"/>
      <c r="C70" s="216"/>
    </row>
    <row r="71" spans="2:3" s="42" customFormat="1" x14ac:dyDescent="0.25">
      <c r="B71" s="216"/>
      <c r="C71" s="216"/>
    </row>
    <row r="72" spans="2:3" s="42" customFormat="1" x14ac:dyDescent="0.25">
      <c r="B72" s="216"/>
      <c r="C72" s="216"/>
    </row>
    <row r="73" spans="2:3" s="42" customFormat="1" x14ac:dyDescent="0.25">
      <c r="B73" s="216"/>
      <c r="C73" s="216"/>
    </row>
    <row r="74" spans="2:3" s="42" customFormat="1" x14ac:dyDescent="0.25">
      <c r="B74" s="216"/>
      <c r="C74" s="216"/>
    </row>
    <row r="75" spans="2:3" s="42" customFormat="1" x14ac:dyDescent="0.25">
      <c r="B75" s="216"/>
      <c r="C75" s="216"/>
    </row>
    <row r="76" spans="2:3" s="42" customFormat="1" x14ac:dyDescent="0.25">
      <c r="B76" s="216"/>
      <c r="C76" s="216"/>
    </row>
    <row r="77" spans="2:3" s="42" customFormat="1" x14ac:dyDescent="0.25">
      <c r="B77" s="216"/>
      <c r="C77" s="216"/>
    </row>
    <row r="78" spans="2:3" s="42" customFormat="1" x14ac:dyDescent="0.25">
      <c r="B78" s="216"/>
      <c r="C78" s="216"/>
    </row>
    <row r="79" spans="2:3" s="42" customFormat="1" x14ac:dyDescent="0.25">
      <c r="B79" s="216"/>
      <c r="C79" s="216"/>
    </row>
    <row r="80" spans="2:3" s="42" customFormat="1" x14ac:dyDescent="0.25">
      <c r="B80" s="216"/>
      <c r="C80" s="216"/>
    </row>
    <row r="81" spans="2:3" s="42" customFormat="1" x14ac:dyDescent="0.25">
      <c r="B81" s="216"/>
      <c r="C81" s="216"/>
    </row>
    <row r="82" spans="2:3" s="42" customFormat="1" x14ac:dyDescent="0.25">
      <c r="B82" s="216"/>
      <c r="C82" s="216"/>
    </row>
    <row r="83" spans="2:3" s="42" customFormat="1" x14ac:dyDescent="0.25">
      <c r="B83" s="216"/>
      <c r="C83" s="216"/>
    </row>
    <row r="84" spans="2:3" s="42" customFormat="1" x14ac:dyDescent="0.25">
      <c r="B84" s="216"/>
      <c r="C84" s="216"/>
    </row>
    <row r="85" spans="2:3" s="42" customFormat="1" x14ac:dyDescent="0.25">
      <c r="B85" s="216"/>
      <c r="C85" s="216"/>
    </row>
    <row r="86" spans="2:3" s="42" customFormat="1" x14ac:dyDescent="0.25">
      <c r="B86" s="216"/>
      <c r="C86" s="216"/>
    </row>
    <row r="87" spans="2:3" s="42" customFormat="1" x14ac:dyDescent="0.25">
      <c r="B87" s="216"/>
      <c r="C87" s="216"/>
    </row>
    <row r="88" spans="2:3" s="42" customFormat="1" x14ac:dyDescent="0.25">
      <c r="B88" s="216"/>
      <c r="C88" s="216"/>
    </row>
    <row r="89" spans="2:3" s="42" customFormat="1" x14ac:dyDescent="0.25">
      <c r="B89" s="216"/>
      <c r="C89" s="216"/>
    </row>
    <row r="90" spans="2:3" s="42" customFormat="1" x14ac:dyDescent="0.25">
      <c r="B90" s="216"/>
      <c r="C90" s="216"/>
    </row>
    <row r="91" spans="2:3" s="42" customFormat="1" x14ac:dyDescent="0.25">
      <c r="B91" s="216"/>
      <c r="C91" s="216"/>
    </row>
    <row r="92" spans="2:3" s="42" customFormat="1" x14ac:dyDescent="0.25">
      <c r="B92" s="216"/>
      <c r="C92" s="216"/>
    </row>
    <row r="93" spans="2:3" s="42" customFormat="1" x14ac:dyDescent="0.25">
      <c r="B93" s="216"/>
      <c r="C93" s="216"/>
    </row>
    <row r="94" spans="2:3" s="42" customFormat="1" x14ac:dyDescent="0.25">
      <c r="B94" s="216"/>
      <c r="C94" s="216"/>
    </row>
    <row r="95" spans="2:3" s="42" customFormat="1" x14ac:dyDescent="0.25">
      <c r="B95" s="216"/>
      <c r="C95" s="216"/>
    </row>
    <row r="96" spans="2:3" s="42" customFormat="1" x14ac:dyDescent="0.25">
      <c r="B96" s="216"/>
      <c r="C96" s="216"/>
    </row>
    <row r="97" spans="2:3" s="42" customFormat="1" x14ac:dyDescent="0.25">
      <c r="B97" s="216"/>
      <c r="C97" s="216"/>
    </row>
    <row r="98" spans="2:3" s="42" customFormat="1" x14ac:dyDescent="0.25">
      <c r="B98" s="216"/>
      <c r="C98" s="216"/>
    </row>
    <row r="99" spans="2:3" s="42" customFormat="1" x14ac:dyDescent="0.25">
      <c r="B99" s="216"/>
      <c r="C99" s="216"/>
    </row>
    <row r="100" spans="2:3" s="42" customFormat="1" x14ac:dyDescent="0.25">
      <c r="B100" s="216"/>
      <c r="C100" s="216"/>
    </row>
    <row r="101" spans="2:3" s="42" customFormat="1" x14ac:dyDescent="0.25">
      <c r="B101" s="216"/>
      <c r="C101" s="216"/>
    </row>
    <row r="102" spans="2:3" s="42" customFormat="1" x14ac:dyDescent="0.25">
      <c r="B102" s="216"/>
      <c r="C102" s="216"/>
    </row>
    <row r="103" spans="2:3" s="42" customFormat="1" x14ac:dyDescent="0.25">
      <c r="B103" s="216"/>
      <c r="C103" s="216"/>
    </row>
    <row r="104" spans="2:3" s="42" customFormat="1" x14ac:dyDescent="0.25">
      <c r="B104" s="216"/>
      <c r="C104" s="216"/>
    </row>
    <row r="105" spans="2:3" s="42" customFormat="1" x14ac:dyDescent="0.25">
      <c r="B105" s="216"/>
      <c r="C105" s="216"/>
    </row>
  </sheetData>
  <sheetProtection algorithmName="SHA-512" hashValue="m59u0TH3xB97QUYJBL0hNu8c37Dk7CodAKvzTmgOT3suMdxWdY/Y6iD5d3m5ifnuzfiiks24zVvW3/n7JEDTMw==" saltValue="KqUTfeQcKOHe/4nd0uE+Xw==" spinCount="100000" sheet="1" formatCells="0" formatColumns="0" formatRows="0"/>
  <mergeCells count="14">
    <mergeCell ref="G3:W3"/>
    <mergeCell ref="G4:H4"/>
    <mergeCell ref="J4:N4"/>
    <mergeCell ref="P4:T4"/>
    <mergeCell ref="V4:W4"/>
    <mergeCell ref="C47:T47"/>
    <mergeCell ref="C48:T48"/>
    <mergeCell ref="C49:T49"/>
    <mergeCell ref="AA4:AG4"/>
    <mergeCell ref="V40:W40"/>
    <mergeCell ref="V41:W41"/>
    <mergeCell ref="C41:D41"/>
    <mergeCell ref="C46:T46"/>
    <mergeCell ref="B4:D4"/>
  </mergeCells>
  <conditionalFormatting sqref="B4">
    <cfRule type="dataBar" priority="585">
      <dataBar>
        <cfvo type="num" val="0.1"/>
        <cfvo type="num" val="1"/>
        <color rgb="FF92D050"/>
      </dataBar>
      <extLst>
        <ext xmlns:x14="http://schemas.microsoft.com/office/spreadsheetml/2009/9/main" uri="{B025F937-C7B1-47D3-B67F-A62EFF666E3E}">
          <x14:id>{D8E349BE-B51C-469D-B5C8-81CD597F66B7}</x14:id>
        </ext>
      </extLst>
    </cfRule>
  </conditionalFormatting>
  <conditionalFormatting sqref="H9:H38">
    <cfRule type="expression" dxfId="27" priority="19">
      <formula>AND($G9&lt;&gt;"S",NOT(ISBLANK($H9)))</formula>
    </cfRule>
  </conditionalFormatting>
  <conditionalFormatting sqref="J9:T38">
    <cfRule type="expression" dxfId="26" priority="1">
      <formula>$F9&lt;&gt;1</formula>
    </cfRule>
  </conditionalFormatting>
  <conditionalFormatting sqref="V9:W38">
    <cfRule type="expression" dxfId="25" priority="7" stopIfTrue="1">
      <formula>AND($F9&lt;&gt;1,NOT(ISBLANK($V9)))</formula>
    </cfRule>
    <cfRule type="expression" dxfId="24" priority="8">
      <formula>$F9&lt;&gt;1</formula>
    </cfRule>
  </conditionalFormatting>
  <dataValidations disablePrompts="1" count="14">
    <dataValidation type="list" allowBlank="1" showInputMessage="1" showErrorMessage="1" promptTitle="Informe PF ou OM" prompt="Descreva o PF ou a OM à Direita" sqref="B46:B49" xr:uid="{00000000-0002-0000-0800-000000000000}">
      <formula1>"PF,OM"</formula1>
    </dataValidation>
    <dataValidation allowBlank="1" showInputMessage="1" showErrorMessage="1" error="Opção inválida" sqref="T9:T38" xr:uid="{00000000-0002-0000-0800-000001000000}"/>
    <dataValidation type="list" allowBlank="1" showInputMessage="1" showErrorMessage="1" error="Opção inválida" promptTitle="Há padrão suficiente" sqref="E36:E38 P39 P8" xr:uid="{00000000-0002-0000-0800-000002000000}">
      <formula1>"S,N,s,n,NS,ns"</formula1>
    </dataValidation>
    <dataValidation type="list" allowBlank="1" showInputMessage="1" showErrorMessage="1" error="Opção inválida" sqref="T8 V8:W8 V39:W39 T39 S44:T44 S8:S39" xr:uid="{00000000-0002-0000-0800-000003000000}">
      <formula1>"MT,EF,mt,ef"</formula1>
    </dataValidation>
    <dataValidation type="list" allowBlank="1" showInputMessage="1" showErrorMessage="1" promptTitle="Bom quando" prompt="&quot;+&quot; Aumentar_x000a_&quot;=&quot; Manter _x000a_&quot;-&quot;  Diminuir" sqref="AA9:AA38" xr:uid="{00000000-0002-0000-0800-000004000000}">
      <formula1>"+,=,-"</formula1>
    </dataValidation>
    <dataValidation allowBlank="1" showInputMessage="1" showErrorMessage="1" promptTitle="Referencial Comparativo" prompt="Entrar o Valor do desempenho do concorrente ou congênere em mercado mais exigente, organização de referência no indicador, média ou índice do setor ou mercado ou outra informação que permita avaliar o desempenho competitivo._x000a_Entrar NC para não comparável." sqref="AD8:AD10" xr:uid="{00000000-0002-0000-0800-000005000000}"/>
    <dataValidation allowBlank="1" showInputMessage="1" showErrorMessage="1" promptTitle="Requisito de Parte Interessada" prompt="Entrar Valor esperado para o último ciclo ou_x000a_&quot;=&quot; Manter o Nível_x000a_&quot;-&quot;  Reduzir_x000a_&quot;+&quot; Aumentar_x000a_Entrar NA para não aplicável ou não há_x000a_" sqref="AE8:AE10" xr:uid="{00000000-0002-0000-0800-000006000000}"/>
    <dataValidation type="list" allowBlank="1" showInputMessage="1" showErrorMessage="1" error="Opção inválida" promptTitle="Há padrão suficiente" sqref="H8 Q8 K8 H39 K39 Q39 Q44 M44:N44 H44 K44 M8:N39" xr:uid="{00000000-0002-0000-0800-000007000000}">
      <formula1>"S,N,NS,s,n,ns"</formula1>
    </dataValidation>
    <dataValidation type="list" allowBlank="1" showInputMessage="1" showErrorMessage="1" error="Opção inválida" promptTitle="Há padrão suficiente" sqref="P44 E8 J44 E39:E44 G44 J8:J39 P9:P38 G8:G39" xr:uid="{00000000-0002-0000-0800-000008000000}">
      <formula1>"S,N,s,n"</formula1>
    </dataValidation>
    <dataValidation type="list" allowBlank="1" showInputMessage="1" showErrorMessage="1" error="Opção inválida" promptTitle="Há padrão suficiente" sqref="K9:K38 H9:H38" xr:uid="{00000000-0002-0000-0800-000009000000}">
      <formula1>"0,1,2,3"</formula1>
    </dataValidation>
    <dataValidation type="list" allowBlank="1" showInputMessage="1" showErrorMessage="1" error="Opção inválida! 0,1,2 ou 3." sqref="V9:V38" xr:uid="{00000000-0002-0000-0800-00000A000000}">
      <formula1>"0,1,2,3"</formula1>
    </dataValidation>
    <dataValidation type="list" allowBlank="1" showInputMessage="1" showErrorMessage="1" error="Opção inválida! 0,1,2 ou 3" promptTitle="Há padrão suficiente" sqref="Q9:Q38" xr:uid="{00000000-0002-0000-0800-00000B000000}">
      <formula1>"0,1,2,3"</formula1>
    </dataValidation>
    <dataValidation type="list" allowBlank="1" showInputMessage="1" showErrorMessage="1" error="Opção inválida!" sqref="E35" xr:uid="{00000000-0002-0000-0800-00000C000000}">
      <mc:AlternateContent xmlns:x12ac="http://schemas.microsoft.com/office/spreadsheetml/2011/1/ac" xmlns:mc="http://schemas.openxmlformats.org/markup-compatibility/2006">
        <mc:Choice Requires="x12ac">
          <x12ac:list>N,E,O,n,e,"o,NO,EO,no,eo,ON,OE,on,oe"</x12ac:list>
        </mc:Choice>
        <mc:Fallback>
          <formula1>"N,E,O,n,e,o,NO,EO,no,eo,ON,OE,on,oe"</formula1>
        </mc:Fallback>
      </mc:AlternateContent>
    </dataValidation>
    <dataValidation type="list" allowBlank="1" showInputMessage="1" showErrorMessage="1" error="Opção inválida!" sqref="E9:E34" xr:uid="{00000000-0002-0000-0800-00000D000000}">
      <formula1>"N,E,O,n,e,o,NO,EO,no,eo,ON,OE,on,oe"</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D8E349BE-B51C-469D-B5C8-81CD597F66B7}">
            <x14:dataBar minLength="0" maxLength="100" gradient="0">
              <x14:cfvo type="num">
                <xm:f>0.1</xm:f>
              </x14:cfvo>
              <x14:cfvo type="num">
                <xm:f>1</xm:f>
              </x14:cfvo>
              <x14:negativeFillColor rgb="FFFF0000"/>
              <x14:axisColor rgb="FF000000"/>
            </x14:dataBar>
          </x14:cfRule>
          <xm:sqref>B4</xm:sqref>
        </x14:conditionalFormatting>
      </x14:conditionalFormatting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Planilha10"/>
  <dimension ref="A1:FS103"/>
  <sheetViews>
    <sheetView zoomScale="130" zoomScaleNormal="130" workbookViewId="0">
      <pane xSplit="3" ySplit="8" topLeftCell="D9" activePane="bottomRight" state="frozen"/>
      <selection pane="topRight" activeCell="D1" sqref="D1"/>
      <selection pane="bottomLeft" activeCell="A9" sqref="A9"/>
      <selection pane="bottomRight" activeCell="D9" sqref="D9"/>
    </sheetView>
  </sheetViews>
  <sheetFormatPr defaultColWidth="8.85546875" defaultRowHeight="15" x14ac:dyDescent="0.25"/>
  <cols>
    <col min="1" max="1" width="1.85546875" customWidth="1"/>
    <col min="2" max="2" width="8.28515625" style="217" customWidth="1"/>
    <col min="3" max="3" width="8.85546875" style="217" customWidth="1"/>
    <col min="4" max="4" width="30.140625" customWidth="1"/>
    <col min="5" max="5" width="4.140625" customWidth="1"/>
    <col min="6" max="6" width="1.5703125" customWidth="1"/>
    <col min="7" max="7" width="4.28515625" customWidth="1"/>
    <col min="8" max="8" width="4.42578125" customWidth="1"/>
    <col min="9" max="9" width="1.7109375" customWidth="1"/>
    <col min="10" max="10" width="3.85546875" customWidth="1"/>
    <col min="11" max="11" width="3.7109375" customWidth="1"/>
    <col min="12" max="12" width="14.5703125" customWidth="1"/>
    <col min="13" max="13" width="3.28515625" customWidth="1"/>
    <col min="14" max="14" width="5.28515625" customWidth="1"/>
    <col min="15" max="15" width="1.85546875" customWidth="1"/>
    <col min="16" max="16" width="4.140625" customWidth="1"/>
    <col min="17" max="17" width="3.7109375" customWidth="1"/>
    <col min="18" max="18" width="13.5703125" customWidth="1"/>
    <col min="19" max="19" width="5" customWidth="1"/>
    <col min="20" max="20" width="13.5703125" customWidth="1"/>
    <col min="21" max="21" width="1.7109375" customWidth="1"/>
    <col min="22" max="22" width="4.28515625" customWidth="1"/>
    <col min="23" max="23" width="12.7109375" customWidth="1"/>
    <col min="24" max="24" width="1.7109375" customWidth="1"/>
    <col min="25" max="25" width="5.140625" customWidth="1"/>
    <col min="26" max="26" width="1.28515625" customWidth="1"/>
    <col min="27" max="27" width="7.28515625" style="42" customWidth="1"/>
    <col min="28" max="31" width="10.28515625" style="42" customWidth="1"/>
    <col min="32" max="32" width="27.5703125" style="42" customWidth="1"/>
    <col min="33" max="33" width="11.85546875" style="42" customWidth="1"/>
    <col min="34" max="34" width="2.140625" style="42" customWidth="1"/>
    <col min="35" max="175" width="8.85546875" style="42"/>
  </cols>
  <sheetData>
    <row r="1" spans="1:175" ht="15.6" customHeight="1" x14ac:dyDescent="0.25">
      <c r="A1" s="6"/>
      <c r="B1" s="228"/>
      <c r="C1" s="173" t="str">
        <f>Capa!A1</f>
        <v>MEGplan MEGIA 2026</v>
      </c>
      <c r="D1" s="176"/>
      <c r="E1" s="311" t="s">
        <v>105</v>
      </c>
      <c r="F1" s="176"/>
      <c r="G1" s="176"/>
      <c r="H1" s="176"/>
      <c r="I1" s="176"/>
      <c r="J1" s="176"/>
      <c r="K1" s="176"/>
      <c r="L1" s="176"/>
      <c r="M1" s="176"/>
      <c r="N1" s="176"/>
      <c r="O1" s="176"/>
      <c r="P1" s="176"/>
      <c r="Q1" s="176"/>
      <c r="R1" s="176"/>
      <c r="S1" s="176"/>
      <c r="T1" s="176"/>
      <c r="U1" s="176"/>
      <c r="V1" s="176"/>
      <c r="W1" s="176"/>
      <c r="X1" s="176"/>
      <c r="Y1" s="176"/>
      <c r="Z1" s="176"/>
      <c r="AA1" s="218"/>
      <c r="AB1" s="218"/>
      <c r="AC1" s="218"/>
      <c r="AD1" s="218"/>
      <c r="AE1" s="218"/>
      <c r="AF1" s="218"/>
      <c r="AG1" s="218"/>
      <c r="AH1" s="218"/>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row>
    <row r="2" spans="1:175" ht="19.350000000000001" customHeight="1" x14ac:dyDescent="0.25">
      <c r="A2" s="6"/>
      <c r="B2" s="282" t="str">
        <f>CONCATENATE("Item ",'Quadro Geral'!B32)</f>
        <v>Item 8.2 Ambientais</v>
      </c>
      <c r="C2" s="282"/>
      <c r="D2" s="283"/>
      <c r="E2" s="6"/>
      <c r="F2" s="6"/>
      <c r="G2" s="6"/>
      <c r="H2" s="6"/>
      <c r="I2" s="6"/>
      <c r="J2" s="6"/>
      <c r="K2" s="6"/>
      <c r="L2" s="6"/>
      <c r="M2" s="6"/>
      <c r="N2" s="6"/>
      <c r="O2" s="6"/>
      <c r="P2" s="6"/>
      <c r="Q2" s="6"/>
      <c r="R2" s="6"/>
      <c r="S2" s="6"/>
      <c r="T2" s="6"/>
      <c r="U2" s="180"/>
      <c r="V2" s="180"/>
      <c r="W2" s="180"/>
      <c r="X2" s="180"/>
      <c r="Y2" s="180"/>
      <c r="Z2" s="180"/>
      <c r="AA2" s="44"/>
      <c r="AB2" s="44"/>
      <c r="AC2" s="44"/>
      <c r="AD2" s="44"/>
      <c r="AE2" s="44"/>
      <c r="AF2" s="44"/>
      <c r="AG2" s="44"/>
      <c r="AH2" s="44"/>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row>
    <row r="3" spans="1:175" ht="13.35" customHeight="1" x14ac:dyDescent="0.3">
      <c r="A3" s="6"/>
      <c r="B3" s="6"/>
      <c r="C3" s="6"/>
      <c r="D3" s="6"/>
      <c r="E3" s="229"/>
      <c r="F3" s="6"/>
      <c r="G3" s="377" t="s">
        <v>68</v>
      </c>
      <c r="H3" s="377"/>
      <c r="I3" s="377"/>
      <c r="J3" s="377"/>
      <c r="K3" s="377"/>
      <c r="L3" s="377"/>
      <c r="M3" s="377"/>
      <c r="N3" s="377"/>
      <c r="O3" s="377"/>
      <c r="P3" s="377"/>
      <c r="Q3" s="377"/>
      <c r="R3" s="377"/>
      <c r="S3" s="377"/>
      <c r="T3" s="377"/>
      <c r="U3" s="377"/>
      <c r="V3" s="377"/>
      <c r="W3" s="377"/>
      <c r="X3" s="180"/>
      <c r="Y3" s="180"/>
      <c r="Z3" s="180"/>
      <c r="AA3" s="44"/>
      <c r="AB3" s="44"/>
      <c r="AC3" s="44"/>
      <c r="AD3" s="44"/>
      <c r="AE3" s="44"/>
      <c r="AF3" s="44"/>
      <c r="AG3" s="44"/>
      <c r="AH3" s="44"/>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row>
    <row r="4" spans="1:175" ht="17.25" customHeight="1" x14ac:dyDescent="0.35">
      <c r="A4" s="202"/>
      <c r="B4" s="376">
        <f>IF(COUNTIF($D8:$D37,"*")&gt;0,(COUNTIFS($D8:$D37,"*",$F8:$F37,"1",V8:V37,"&gt;=0")+COUNTIFS($D8:$D37,"*",$F8:$F37,"&lt;&gt;1",E8:E37,"*"))/COUNTIF($D8:$D37,"*"),0)</f>
        <v>0</v>
      </c>
      <c r="C4" s="376"/>
      <c r="D4" s="376"/>
      <c r="E4" s="229"/>
      <c r="F4" s="6"/>
      <c r="G4" s="378" t="s">
        <v>71</v>
      </c>
      <c r="H4" s="379"/>
      <c r="I4" s="182"/>
      <c r="J4" s="380" t="s">
        <v>72</v>
      </c>
      <c r="K4" s="380"/>
      <c r="L4" s="380"/>
      <c r="M4" s="380"/>
      <c r="N4" s="380"/>
      <c r="O4" s="182"/>
      <c r="P4" s="380" t="s">
        <v>73</v>
      </c>
      <c r="Q4" s="380"/>
      <c r="R4" s="380"/>
      <c r="S4" s="380"/>
      <c r="T4" s="380"/>
      <c r="U4" s="180"/>
      <c r="V4" s="381" t="s">
        <v>74</v>
      </c>
      <c r="W4" s="382"/>
      <c r="X4" s="180"/>
      <c r="Y4" s="180"/>
      <c r="Z4" s="180"/>
      <c r="AA4" s="370" t="s">
        <v>94</v>
      </c>
      <c r="AB4" s="371"/>
      <c r="AC4" s="371"/>
      <c r="AD4" s="371"/>
      <c r="AE4" s="371"/>
      <c r="AF4" s="371"/>
      <c r="AG4" s="372"/>
      <c r="AH4" s="44"/>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row>
    <row r="5" spans="1:175" ht="12.95" customHeight="1" x14ac:dyDescent="0.25">
      <c r="A5" s="183"/>
      <c r="B5" s="232"/>
      <c r="C5" s="233"/>
      <c r="D5" s="184"/>
      <c r="E5" s="234"/>
      <c r="F5" s="185"/>
      <c r="G5" s="234"/>
      <c r="H5" s="234"/>
      <c r="I5" s="185"/>
      <c r="J5" s="234"/>
      <c r="K5" s="234"/>
      <c r="L5" s="234"/>
      <c r="M5" s="234"/>
      <c r="N5" s="234"/>
      <c r="O5" s="185"/>
      <c r="P5" s="234"/>
      <c r="Q5" s="234"/>
      <c r="R5" s="234"/>
      <c r="S5" s="234"/>
      <c r="T5" s="235"/>
      <c r="U5" s="180"/>
      <c r="V5" s="180"/>
      <c r="W5" s="180"/>
      <c r="X5" s="180"/>
      <c r="Y5" s="180"/>
      <c r="Z5" s="180"/>
      <c r="AA5" s="44"/>
      <c r="AB5" s="44"/>
      <c r="AC5" s="44"/>
      <c r="AD5" s="44"/>
      <c r="AE5" s="44"/>
      <c r="AF5" s="44"/>
      <c r="AG5" s="44"/>
      <c r="AH5" s="44"/>
    </row>
    <row r="6" spans="1:175" s="188" customFormat="1" ht="61.35" customHeight="1" x14ac:dyDescent="0.35">
      <c r="A6" s="181"/>
      <c r="B6" s="230" t="s">
        <v>69</v>
      </c>
      <c r="C6" s="231" t="s">
        <v>103</v>
      </c>
      <c r="D6" s="275" t="s">
        <v>70</v>
      </c>
      <c r="E6" s="276" t="s">
        <v>90</v>
      </c>
      <c r="F6" s="182"/>
      <c r="G6" s="236" t="s">
        <v>99</v>
      </c>
      <c r="H6" s="237" t="s">
        <v>91</v>
      </c>
      <c r="I6" s="182"/>
      <c r="J6" s="236" t="s">
        <v>97</v>
      </c>
      <c r="K6" s="237" t="s">
        <v>96</v>
      </c>
      <c r="L6" s="238" t="s">
        <v>75</v>
      </c>
      <c r="M6" s="236" t="s">
        <v>76</v>
      </c>
      <c r="N6" s="236" t="s">
        <v>77</v>
      </c>
      <c r="O6" s="182"/>
      <c r="P6" s="236" t="s">
        <v>98</v>
      </c>
      <c r="Q6" s="237" t="s">
        <v>92</v>
      </c>
      <c r="R6" s="238" t="s">
        <v>78</v>
      </c>
      <c r="S6" s="236" t="s">
        <v>79</v>
      </c>
      <c r="T6" s="238" t="s">
        <v>80</v>
      </c>
      <c r="U6" s="186"/>
      <c r="V6" s="237" t="s">
        <v>93</v>
      </c>
      <c r="W6" s="238" t="s">
        <v>81</v>
      </c>
      <c r="X6" s="186"/>
      <c r="Y6" s="239" t="s">
        <v>95</v>
      </c>
      <c r="Z6" s="186"/>
      <c r="AA6" s="249" t="s">
        <v>82</v>
      </c>
      <c r="AB6" s="250" t="s">
        <v>84</v>
      </c>
      <c r="AC6" s="250" t="s">
        <v>83</v>
      </c>
      <c r="AD6" s="250" t="s">
        <v>85</v>
      </c>
      <c r="AE6" s="250" t="s">
        <v>86</v>
      </c>
      <c r="AF6" s="250" t="s">
        <v>87</v>
      </c>
      <c r="AG6" s="251" t="s">
        <v>88</v>
      </c>
      <c r="AH6" s="187"/>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row>
    <row r="7" spans="1:175" s="188" customFormat="1" ht="4.7" customHeight="1" x14ac:dyDescent="0.25">
      <c r="A7" s="181"/>
      <c r="B7" s="181"/>
      <c r="C7" s="189"/>
      <c r="D7" s="190"/>
      <c r="E7" s="191"/>
      <c r="F7" s="192"/>
      <c r="G7" s="191"/>
      <c r="H7" s="191"/>
      <c r="I7" s="192"/>
      <c r="J7" s="191"/>
      <c r="K7" s="191"/>
      <c r="L7" s="191"/>
      <c r="M7" s="191"/>
      <c r="N7" s="191"/>
      <c r="O7" s="185"/>
      <c r="P7" s="191"/>
      <c r="Q7" s="191"/>
      <c r="R7" s="191"/>
      <c r="S7" s="191"/>
      <c r="T7" s="191"/>
      <c r="U7" s="192"/>
      <c r="V7" s="192"/>
      <c r="W7" s="192"/>
      <c r="X7" s="192"/>
      <c r="Y7" s="192"/>
      <c r="Z7" s="192"/>
      <c r="AA7" s="187"/>
      <c r="AB7" s="187"/>
      <c r="AC7" s="187"/>
      <c r="AD7" s="187"/>
      <c r="AE7" s="187"/>
      <c r="AF7" s="187"/>
      <c r="AG7" s="187"/>
      <c r="AH7" s="187"/>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row>
    <row r="8" spans="1:175" ht="6.6" customHeight="1" x14ac:dyDescent="0.25">
      <c r="A8" s="193"/>
      <c r="B8" s="220"/>
      <c r="C8" s="195"/>
      <c r="D8" s="195"/>
      <c r="E8" s="196"/>
      <c r="F8" s="182"/>
      <c r="G8" s="196"/>
      <c r="H8" s="196"/>
      <c r="I8" s="199"/>
      <c r="J8" s="196"/>
      <c r="K8" s="196"/>
      <c r="L8" s="198"/>
      <c r="M8" s="196"/>
      <c r="N8" s="196"/>
      <c r="O8" s="199"/>
      <c r="P8" s="196"/>
      <c r="Q8" s="196"/>
      <c r="R8" s="196"/>
      <c r="S8" s="196"/>
      <c r="T8" s="196"/>
      <c r="U8" s="226"/>
      <c r="V8" s="196"/>
      <c r="W8" s="196"/>
      <c r="X8" s="200"/>
      <c r="Y8" s="201"/>
      <c r="Z8" s="200"/>
      <c r="AA8" s="252"/>
      <c r="AB8" s="207"/>
      <c r="AC8" s="207"/>
      <c r="AD8" s="207"/>
      <c r="AE8" s="207"/>
      <c r="AF8" s="253"/>
      <c r="AG8" s="254"/>
      <c r="AH8" s="44"/>
    </row>
    <row r="9" spans="1:175" ht="18.95" customHeight="1" x14ac:dyDescent="0.25">
      <c r="A9" s="202">
        <v>8</v>
      </c>
      <c r="B9" s="221"/>
      <c r="C9" s="219"/>
      <c r="D9" s="203"/>
      <c r="E9" s="41"/>
      <c r="F9" s="225" t="str">
        <f>IF(OR(ISNUMBER(SEARCH("N",$E9)),ISNUMBER(SEARCH("E",$E9))),1,"")</f>
        <v/>
      </c>
      <c r="G9" s="41"/>
      <c r="H9" s="41"/>
      <c r="I9" s="241" t="str">
        <f>IF(G9="S",IF(H9=3,1,IF(H9=2,0.6,IF(H9=1,0.3,0))),"")</f>
        <v/>
      </c>
      <c r="J9" s="41"/>
      <c r="K9" s="41"/>
      <c r="L9" s="41"/>
      <c r="M9" s="41"/>
      <c r="N9" s="41"/>
      <c r="O9" s="241" t="str">
        <f>IF(AND($F9=1,J9="S"),IF(K9=3,1,IF(K9=2,0.6,IF(K9=1,0.3,0))),"")</f>
        <v/>
      </c>
      <c r="P9" s="41"/>
      <c r="Q9" s="41"/>
      <c r="R9" s="41"/>
      <c r="S9" s="41"/>
      <c r="T9" s="41"/>
      <c r="U9" s="241" t="str">
        <f>IF(AND($F9=1,P9="S"),IF(Q9=3,1,IF(Q9=2,0.6,IF(Q9=1,0.3,0))),"")</f>
        <v/>
      </c>
      <c r="V9" s="240"/>
      <c r="W9" s="240"/>
      <c r="X9" s="241" t="str">
        <f>IF($F9=1,IF(V9=3,1,IF(V9=2,0.6,IF(V9=1,0.3,0))),"")</f>
        <v/>
      </c>
      <c r="Y9" s="277" t="str">
        <f t="shared" ref="Y9:Y36" si="0">IF(AND(A9=8,NOT(ISBLANK(D9))),IF(F9&lt;&gt;1,I9,ROUND((IF(I9&lt;&gt;"",I9*30,0)+IF(O9&lt;&gt;"",O9*20,0)+IF(U9&lt;&gt;"",U9*30,0)+IF(X9&lt;&gt;"",X9*20,0))/((I9&lt;&gt;"")*30+(O9&lt;&gt;"")*20+(U9&lt;&gt;"")*30+(X9&lt;&gt;"")*20),2)),"")</f>
        <v/>
      </c>
      <c r="Z9" s="200"/>
      <c r="AA9" s="205"/>
      <c r="AB9" s="55"/>
      <c r="AC9" s="205"/>
      <c r="AD9" s="205"/>
      <c r="AE9" s="205"/>
      <c r="AF9" s="205"/>
      <c r="AG9" s="206"/>
      <c r="AH9" s="44"/>
    </row>
    <row r="10" spans="1:175" ht="18.95" customHeight="1" x14ac:dyDescent="0.25">
      <c r="A10" s="202">
        <v>8</v>
      </c>
      <c r="B10" s="221"/>
      <c r="C10" s="219"/>
      <c r="D10" s="203"/>
      <c r="E10" s="41"/>
      <c r="F10" s="225" t="str">
        <f t="shared" ref="F10:F36" si="1">IF(OR(ISNUMBER(SEARCH("N",$E10)),ISNUMBER(SEARCH("E",$E10))),1,"")</f>
        <v/>
      </c>
      <c r="G10" s="41"/>
      <c r="H10" s="41"/>
      <c r="I10" s="241" t="str">
        <f t="shared" ref="I10:I36" si="2">IF(G10="S",IF(H10=3,1,IF(H10=2,0.6,IF(H10=1,0.3,0))),"")</f>
        <v/>
      </c>
      <c r="J10" s="41"/>
      <c r="K10" s="41"/>
      <c r="L10" s="41"/>
      <c r="M10" s="41"/>
      <c r="N10" s="41"/>
      <c r="O10" s="241" t="str">
        <f t="shared" ref="O10:O27" si="3">IF(AND($F10=1,J10="S"),IF(K10=3,1,IF(K10=2,0.6,IF(K10=1,0.3,0))),"")</f>
        <v/>
      </c>
      <c r="P10" s="41"/>
      <c r="Q10" s="41"/>
      <c r="R10" s="41"/>
      <c r="S10" s="41"/>
      <c r="T10" s="41"/>
      <c r="U10" s="241" t="str">
        <f t="shared" ref="U10:U27" si="4">IF(AND($F10=1,P10="S"),IF(Q10=3,1,IF(Q10=2,0.6,IF(Q10=1,0.3,0))),"")</f>
        <v/>
      </c>
      <c r="V10" s="240"/>
      <c r="W10" s="240"/>
      <c r="X10" s="241" t="str">
        <f t="shared" ref="X10:X27" si="5">IF($F10=1,IF(V10=3,1,IF(V10=2,0.6,IF(V10=1,0.3,0))),"")</f>
        <v/>
      </c>
      <c r="Y10" s="277" t="str">
        <f t="shared" si="0"/>
        <v/>
      </c>
      <c r="Z10" s="200"/>
      <c r="AA10" s="205"/>
      <c r="AB10" s="55"/>
      <c r="AC10" s="205"/>
      <c r="AD10" s="205"/>
      <c r="AE10" s="205"/>
      <c r="AF10" s="205"/>
      <c r="AG10" s="206"/>
      <c r="AH10" s="44"/>
    </row>
    <row r="11" spans="1:175" ht="18.95" customHeight="1" x14ac:dyDescent="0.25">
      <c r="A11" s="202">
        <v>8</v>
      </c>
      <c r="B11" s="221"/>
      <c r="C11" s="219"/>
      <c r="D11" s="203"/>
      <c r="E11" s="41"/>
      <c r="F11" s="225" t="str">
        <f t="shared" si="1"/>
        <v/>
      </c>
      <c r="G11" s="41"/>
      <c r="H11" s="41"/>
      <c r="I11" s="241" t="str">
        <f t="shared" si="2"/>
        <v/>
      </c>
      <c r="J11" s="41"/>
      <c r="K11" s="41"/>
      <c r="L11" s="41"/>
      <c r="M11" s="41"/>
      <c r="N11" s="41"/>
      <c r="O11" s="241" t="str">
        <f t="shared" si="3"/>
        <v/>
      </c>
      <c r="P11" s="41"/>
      <c r="Q11" s="41"/>
      <c r="R11" s="41"/>
      <c r="S11" s="41"/>
      <c r="T11" s="41"/>
      <c r="U11" s="241" t="str">
        <f t="shared" si="4"/>
        <v/>
      </c>
      <c r="V11" s="240"/>
      <c r="W11" s="240"/>
      <c r="X11" s="241" t="str">
        <f t="shared" si="5"/>
        <v/>
      </c>
      <c r="Y11" s="277" t="str">
        <f t="shared" si="0"/>
        <v/>
      </c>
      <c r="Z11" s="200"/>
      <c r="AA11" s="205"/>
      <c r="AB11" s="55"/>
      <c r="AC11" s="205"/>
      <c r="AD11" s="205"/>
      <c r="AE11" s="205"/>
      <c r="AF11" s="205"/>
      <c r="AG11" s="206"/>
      <c r="AH11" s="44"/>
    </row>
    <row r="12" spans="1:175" ht="18.95" customHeight="1" x14ac:dyDescent="0.25">
      <c r="A12" s="202">
        <v>8</v>
      </c>
      <c r="B12" s="221"/>
      <c r="C12" s="219"/>
      <c r="D12" s="203"/>
      <c r="E12" s="41"/>
      <c r="F12" s="225" t="str">
        <f t="shared" si="1"/>
        <v/>
      </c>
      <c r="G12" s="41"/>
      <c r="H12" s="41"/>
      <c r="I12" s="241" t="str">
        <f t="shared" si="2"/>
        <v/>
      </c>
      <c r="J12" s="41"/>
      <c r="K12" s="41"/>
      <c r="L12" s="41"/>
      <c r="M12" s="41"/>
      <c r="N12" s="41"/>
      <c r="O12" s="241" t="str">
        <f t="shared" si="3"/>
        <v/>
      </c>
      <c r="P12" s="41"/>
      <c r="Q12" s="41"/>
      <c r="R12" s="41"/>
      <c r="S12" s="41"/>
      <c r="T12" s="41"/>
      <c r="U12" s="241" t="str">
        <f t="shared" si="4"/>
        <v/>
      </c>
      <c r="V12" s="240"/>
      <c r="W12" s="240"/>
      <c r="X12" s="241" t="str">
        <f t="shared" si="5"/>
        <v/>
      </c>
      <c r="Y12" s="277" t="str">
        <f t="shared" si="0"/>
        <v/>
      </c>
      <c r="Z12" s="200"/>
      <c r="AA12" s="205"/>
      <c r="AB12" s="55"/>
      <c r="AC12" s="205"/>
      <c r="AD12" s="205"/>
      <c r="AE12" s="205"/>
      <c r="AF12" s="205"/>
      <c r="AG12" s="206"/>
      <c r="AH12" s="44"/>
    </row>
    <row r="13" spans="1:175" ht="18.95" customHeight="1" x14ac:dyDescent="0.25">
      <c r="A13" s="202">
        <v>8</v>
      </c>
      <c r="B13" s="221"/>
      <c r="C13" s="219"/>
      <c r="D13" s="203"/>
      <c r="E13" s="41"/>
      <c r="F13" s="225" t="str">
        <f t="shared" si="1"/>
        <v/>
      </c>
      <c r="G13" s="41"/>
      <c r="H13" s="41"/>
      <c r="I13" s="241" t="str">
        <f t="shared" si="2"/>
        <v/>
      </c>
      <c r="J13" s="41"/>
      <c r="K13" s="41"/>
      <c r="L13" s="41"/>
      <c r="M13" s="41"/>
      <c r="N13" s="41"/>
      <c r="O13" s="241" t="str">
        <f t="shared" si="3"/>
        <v/>
      </c>
      <c r="P13" s="41"/>
      <c r="Q13" s="41"/>
      <c r="R13" s="41"/>
      <c r="S13" s="41"/>
      <c r="T13" s="41"/>
      <c r="U13" s="241" t="str">
        <f t="shared" si="4"/>
        <v/>
      </c>
      <c r="V13" s="240"/>
      <c r="W13" s="240"/>
      <c r="X13" s="241" t="str">
        <f t="shared" si="5"/>
        <v/>
      </c>
      <c r="Y13" s="277" t="str">
        <f t="shared" si="0"/>
        <v/>
      </c>
      <c r="Z13" s="200"/>
      <c r="AA13" s="205"/>
      <c r="AB13" s="55"/>
      <c r="AC13" s="205"/>
      <c r="AD13" s="205"/>
      <c r="AE13" s="205"/>
      <c r="AF13" s="205"/>
      <c r="AG13" s="206"/>
      <c r="AH13" s="44"/>
    </row>
    <row r="14" spans="1:175" ht="18.95" customHeight="1" x14ac:dyDescent="0.25">
      <c r="A14" s="202">
        <v>8</v>
      </c>
      <c r="B14" s="221"/>
      <c r="C14" s="219"/>
      <c r="D14" s="203"/>
      <c r="E14" s="41"/>
      <c r="F14" s="225" t="str">
        <f t="shared" si="1"/>
        <v/>
      </c>
      <c r="G14" s="41"/>
      <c r="H14" s="41"/>
      <c r="I14" s="241" t="str">
        <f t="shared" si="2"/>
        <v/>
      </c>
      <c r="J14" s="41"/>
      <c r="K14" s="41"/>
      <c r="L14" s="41"/>
      <c r="M14" s="41"/>
      <c r="N14" s="41"/>
      <c r="O14" s="241" t="str">
        <f t="shared" si="3"/>
        <v/>
      </c>
      <c r="P14" s="41"/>
      <c r="Q14" s="41"/>
      <c r="R14" s="41"/>
      <c r="S14" s="41"/>
      <c r="T14" s="41"/>
      <c r="U14" s="241" t="str">
        <f t="shared" si="4"/>
        <v/>
      </c>
      <c r="V14" s="240"/>
      <c r="W14" s="240"/>
      <c r="X14" s="241" t="str">
        <f t="shared" si="5"/>
        <v/>
      </c>
      <c r="Y14" s="277" t="str">
        <f t="shared" si="0"/>
        <v/>
      </c>
      <c r="Z14" s="200"/>
      <c r="AA14" s="205"/>
      <c r="AB14" s="55"/>
      <c r="AC14" s="205"/>
      <c r="AD14" s="205"/>
      <c r="AE14" s="205"/>
      <c r="AF14" s="205"/>
      <c r="AG14" s="206"/>
      <c r="AH14" s="44"/>
    </row>
    <row r="15" spans="1:175" ht="18.95" customHeight="1" x14ac:dyDescent="0.25">
      <c r="A15" s="202">
        <v>8</v>
      </c>
      <c r="B15" s="221"/>
      <c r="C15" s="219"/>
      <c r="D15" s="203"/>
      <c r="E15" s="41"/>
      <c r="F15" s="225" t="str">
        <f t="shared" si="1"/>
        <v/>
      </c>
      <c r="G15" s="41"/>
      <c r="H15" s="41"/>
      <c r="I15" s="241" t="str">
        <f t="shared" si="2"/>
        <v/>
      </c>
      <c r="J15" s="41"/>
      <c r="K15" s="41"/>
      <c r="L15" s="41"/>
      <c r="M15" s="41"/>
      <c r="N15" s="41"/>
      <c r="O15" s="241" t="str">
        <f t="shared" si="3"/>
        <v/>
      </c>
      <c r="P15" s="41"/>
      <c r="Q15" s="41"/>
      <c r="R15" s="41"/>
      <c r="S15" s="41"/>
      <c r="T15" s="41"/>
      <c r="U15" s="241" t="str">
        <f t="shared" si="4"/>
        <v/>
      </c>
      <c r="V15" s="240"/>
      <c r="W15" s="240"/>
      <c r="X15" s="241" t="str">
        <f t="shared" si="5"/>
        <v/>
      </c>
      <c r="Y15" s="277" t="str">
        <f t="shared" si="0"/>
        <v/>
      </c>
      <c r="Z15" s="200"/>
      <c r="AA15" s="205"/>
      <c r="AB15" s="55"/>
      <c r="AC15" s="205"/>
      <c r="AD15" s="205"/>
      <c r="AE15" s="205"/>
      <c r="AF15" s="205"/>
      <c r="AG15" s="206"/>
      <c r="AH15" s="44"/>
    </row>
    <row r="16" spans="1:175" ht="18.95" customHeight="1" x14ac:dyDescent="0.25">
      <c r="A16" s="202">
        <v>8</v>
      </c>
      <c r="B16" s="221"/>
      <c r="C16" s="219"/>
      <c r="D16" s="203"/>
      <c r="E16" s="41"/>
      <c r="F16" s="225" t="str">
        <f t="shared" si="1"/>
        <v/>
      </c>
      <c r="G16" s="41"/>
      <c r="H16" s="41"/>
      <c r="I16" s="241" t="str">
        <f t="shared" si="2"/>
        <v/>
      </c>
      <c r="J16" s="41"/>
      <c r="K16" s="41"/>
      <c r="L16" s="41"/>
      <c r="M16" s="41"/>
      <c r="N16" s="41"/>
      <c r="O16" s="241" t="str">
        <f t="shared" si="3"/>
        <v/>
      </c>
      <c r="P16" s="41"/>
      <c r="Q16" s="41"/>
      <c r="R16" s="41"/>
      <c r="S16" s="41"/>
      <c r="T16" s="41"/>
      <c r="U16" s="241" t="str">
        <f t="shared" si="4"/>
        <v/>
      </c>
      <c r="V16" s="240"/>
      <c r="W16" s="240"/>
      <c r="X16" s="241" t="str">
        <f t="shared" si="5"/>
        <v/>
      </c>
      <c r="Y16" s="277" t="str">
        <f t="shared" si="0"/>
        <v/>
      </c>
      <c r="Z16" s="200"/>
      <c r="AA16" s="205"/>
      <c r="AB16" s="55"/>
      <c r="AC16" s="205"/>
      <c r="AD16" s="205"/>
      <c r="AE16" s="205"/>
      <c r="AF16" s="205"/>
      <c r="AG16" s="206"/>
      <c r="AH16" s="44"/>
    </row>
    <row r="17" spans="1:34" ht="18.95" customHeight="1" x14ac:dyDescent="0.25">
      <c r="A17" s="202">
        <v>8</v>
      </c>
      <c r="B17" s="221"/>
      <c r="C17" s="219"/>
      <c r="D17" s="203"/>
      <c r="E17" s="41"/>
      <c r="F17" s="225" t="str">
        <f t="shared" si="1"/>
        <v/>
      </c>
      <c r="G17" s="41"/>
      <c r="H17" s="41"/>
      <c r="I17" s="241" t="str">
        <f t="shared" si="2"/>
        <v/>
      </c>
      <c r="J17" s="41"/>
      <c r="K17" s="41"/>
      <c r="L17" s="41"/>
      <c r="M17" s="41"/>
      <c r="N17" s="41"/>
      <c r="O17" s="241" t="str">
        <f t="shared" si="3"/>
        <v/>
      </c>
      <c r="P17" s="41"/>
      <c r="Q17" s="41"/>
      <c r="R17" s="41"/>
      <c r="S17" s="41"/>
      <c r="T17" s="41"/>
      <c r="U17" s="241" t="str">
        <f t="shared" si="4"/>
        <v/>
      </c>
      <c r="V17" s="240"/>
      <c r="W17" s="240"/>
      <c r="X17" s="241" t="str">
        <f t="shared" si="5"/>
        <v/>
      </c>
      <c r="Y17" s="277" t="str">
        <f t="shared" si="0"/>
        <v/>
      </c>
      <c r="Z17" s="200"/>
      <c r="AA17" s="205"/>
      <c r="AB17" s="55"/>
      <c r="AC17" s="205"/>
      <c r="AD17" s="205"/>
      <c r="AE17" s="205"/>
      <c r="AF17" s="205"/>
      <c r="AG17" s="206"/>
      <c r="AH17" s="44"/>
    </row>
    <row r="18" spans="1:34" ht="18.95" customHeight="1" x14ac:dyDescent="0.25">
      <c r="A18" s="202">
        <v>8</v>
      </c>
      <c r="B18" s="221"/>
      <c r="C18" s="219"/>
      <c r="D18" s="203"/>
      <c r="E18" s="41"/>
      <c r="F18" s="225" t="str">
        <f t="shared" si="1"/>
        <v/>
      </c>
      <c r="G18" s="41"/>
      <c r="H18" s="41"/>
      <c r="I18" s="241" t="str">
        <f t="shared" si="2"/>
        <v/>
      </c>
      <c r="J18" s="41"/>
      <c r="K18" s="41"/>
      <c r="L18" s="41"/>
      <c r="M18" s="41"/>
      <c r="N18" s="41"/>
      <c r="O18" s="241" t="str">
        <f t="shared" si="3"/>
        <v/>
      </c>
      <c r="P18" s="41"/>
      <c r="Q18" s="41"/>
      <c r="R18" s="41"/>
      <c r="S18" s="41"/>
      <c r="T18" s="41"/>
      <c r="U18" s="241" t="str">
        <f t="shared" si="4"/>
        <v/>
      </c>
      <c r="V18" s="240"/>
      <c r="W18" s="240"/>
      <c r="X18" s="241" t="str">
        <f t="shared" si="5"/>
        <v/>
      </c>
      <c r="Y18" s="277" t="str">
        <f t="shared" si="0"/>
        <v/>
      </c>
      <c r="Z18" s="200"/>
      <c r="AA18" s="205"/>
      <c r="AB18" s="55"/>
      <c r="AC18" s="205"/>
      <c r="AD18" s="205"/>
      <c r="AE18" s="205"/>
      <c r="AF18" s="205"/>
      <c r="AG18" s="206"/>
      <c r="AH18" s="44"/>
    </row>
    <row r="19" spans="1:34" ht="18.95" customHeight="1" x14ac:dyDescent="0.25">
      <c r="A19" s="202">
        <v>8</v>
      </c>
      <c r="B19" s="221"/>
      <c r="C19" s="219"/>
      <c r="D19" s="203"/>
      <c r="E19" s="41"/>
      <c r="F19" s="225" t="str">
        <f t="shared" si="1"/>
        <v/>
      </c>
      <c r="G19" s="41"/>
      <c r="H19" s="41"/>
      <c r="I19" s="241" t="str">
        <f t="shared" si="2"/>
        <v/>
      </c>
      <c r="J19" s="41"/>
      <c r="K19" s="41"/>
      <c r="L19" s="41"/>
      <c r="M19" s="41"/>
      <c r="N19" s="41"/>
      <c r="O19" s="241" t="str">
        <f t="shared" si="3"/>
        <v/>
      </c>
      <c r="P19" s="41"/>
      <c r="Q19" s="41"/>
      <c r="R19" s="41"/>
      <c r="S19" s="41"/>
      <c r="T19" s="41"/>
      <c r="U19" s="241" t="str">
        <f t="shared" si="4"/>
        <v/>
      </c>
      <c r="V19" s="240"/>
      <c r="W19" s="240"/>
      <c r="X19" s="241" t="str">
        <f t="shared" si="5"/>
        <v/>
      </c>
      <c r="Y19" s="277" t="str">
        <f t="shared" si="0"/>
        <v/>
      </c>
      <c r="Z19" s="200"/>
      <c r="AA19" s="205"/>
      <c r="AB19" s="55"/>
      <c r="AC19" s="205"/>
      <c r="AD19" s="205"/>
      <c r="AE19" s="205"/>
      <c r="AF19" s="205"/>
      <c r="AG19" s="206"/>
      <c r="AH19" s="44"/>
    </row>
    <row r="20" spans="1:34" ht="18.95" customHeight="1" x14ac:dyDescent="0.25">
      <c r="A20" s="202">
        <v>8</v>
      </c>
      <c r="B20" s="221"/>
      <c r="C20" s="219"/>
      <c r="D20" s="203"/>
      <c r="E20" s="41"/>
      <c r="F20" s="225" t="str">
        <f t="shared" si="1"/>
        <v/>
      </c>
      <c r="G20" s="41"/>
      <c r="H20" s="41"/>
      <c r="I20" s="241" t="str">
        <f t="shared" si="2"/>
        <v/>
      </c>
      <c r="J20" s="41"/>
      <c r="K20" s="41"/>
      <c r="L20" s="41"/>
      <c r="M20" s="41"/>
      <c r="N20" s="41"/>
      <c r="O20" s="241" t="str">
        <f t="shared" si="3"/>
        <v/>
      </c>
      <c r="P20" s="41"/>
      <c r="Q20" s="41"/>
      <c r="R20" s="41"/>
      <c r="S20" s="41"/>
      <c r="T20" s="41"/>
      <c r="U20" s="241" t="str">
        <f t="shared" si="4"/>
        <v/>
      </c>
      <c r="V20" s="240"/>
      <c r="W20" s="240"/>
      <c r="X20" s="241" t="str">
        <f t="shared" si="5"/>
        <v/>
      </c>
      <c r="Y20" s="277" t="str">
        <f t="shared" si="0"/>
        <v/>
      </c>
      <c r="Z20" s="200"/>
      <c r="AA20" s="205"/>
      <c r="AB20" s="55"/>
      <c r="AC20" s="205"/>
      <c r="AD20" s="205"/>
      <c r="AE20" s="205"/>
      <c r="AF20" s="205"/>
      <c r="AG20" s="206"/>
      <c r="AH20" s="44"/>
    </row>
    <row r="21" spans="1:34" ht="18.95" customHeight="1" x14ac:dyDescent="0.25">
      <c r="A21" s="202">
        <v>8</v>
      </c>
      <c r="B21" s="221"/>
      <c r="C21" s="219"/>
      <c r="D21" s="203"/>
      <c r="E21" s="41"/>
      <c r="F21" s="225" t="str">
        <f t="shared" si="1"/>
        <v/>
      </c>
      <c r="G21" s="41"/>
      <c r="H21" s="41"/>
      <c r="I21" s="241" t="str">
        <f t="shared" si="2"/>
        <v/>
      </c>
      <c r="J21" s="41"/>
      <c r="K21" s="41"/>
      <c r="L21" s="41"/>
      <c r="M21" s="41"/>
      <c r="N21" s="41"/>
      <c r="O21" s="241" t="str">
        <f t="shared" si="3"/>
        <v/>
      </c>
      <c r="P21" s="41"/>
      <c r="Q21" s="41"/>
      <c r="R21" s="41"/>
      <c r="S21" s="41"/>
      <c r="T21" s="41"/>
      <c r="U21" s="241" t="str">
        <f t="shared" si="4"/>
        <v/>
      </c>
      <c r="V21" s="240"/>
      <c r="W21" s="240"/>
      <c r="X21" s="241" t="str">
        <f t="shared" si="5"/>
        <v/>
      </c>
      <c r="Y21" s="277" t="str">
        <f t="shared" si="0"/>
        <v/>
      </c>
      <c r="Z21" s="200"/>
      <c r="AA21" s="205"/>
      <c r="AB21" s="55"/>
      <c r="AC21" s="205"/>
      <c r="AD21" s="205"/>
      <c r="AE21" s="205"/>
      <c r="AF21" s="205"/>
      <c r="AG21" s="206"/>
      <c r="AH21" s="44"/>
    </row>
    <row r="22" spans="1:34" ht="18.95" customHeight="1" x14ac:dyDescent="0.25">
      <c r="A22" s="202">
        <v>8</v>
      </c>
      <c r="B22" s="221"/>
      <c r="C22" s="219"/>
      <c r="D22" s="203"/>
      <c r="E22" s="41"/>
      <c r="F22" s="225" t="str">
        <f t="shared" si="1"/>
        <v/>
      </c>
      <c r="G22" s="41"/>
      <c r="H22" s="41"/>
      <c r="I22" s="241" t="str">
        <f t="shared" si="2"/>
        <v/>
      </c>
      <c r="J22" s="41"/>
      <c r="K22" s="41"/>
      <c r="L22" s="41"/>
      <c r="M22" s="41"/>
      <c r="N22" s="41"/>
      <c r="O22" s="241" t="str">
        <f t="shared" si="3"/>
        <v/>
      </c>
      <c r="P22" s="41"/>
      <c r="Q22" s="41"/>
      <c r="R22" s="41"/>
      <c r="S22" s="41"/>
      <c r="T22" s="41"/>
      <c r="U22" s="241" t="str">
        <f t="shared" si="4"/>
        <v/>
      </c>
      <c r="V22" s="240"/>
      <c r="W22" s="240"/>
      <c r="X22" s="241" t="str">
        <f t="shared" si="5"/>
        <v/>
      </c>
      <c r="Y22" s="277" t="str">
        <f t="shared" si="0"/>
        <v/>
      </c>
      <c r="Z22" s="200"/>
      <c r="AA22" s="205"/>
      <c r="AB22" s="55"/>
      <c r="AC22" s="205"/>
      <c r="AD22" s="205"/>
      <c r="AE22" s="205"/>
      <c r="AF22" s="205"/>
      <c r="AG22" s="206"/>
      <c r="AH22" s="44"/>
    </row>
    <row r="23" spans="1:34" ht="18.95" customHeight="1" x14ac:dyDescent="0.25">
      <c r="A23" s="202">
        <v>8</v>
      </c>
      <c r="B23" s="221"/>
      <c r="C23" s="219"/>
      <c r="D23" s="203"/>
      <c r="E23" s="41"/>
      <c r="F23" s="225" t="str">
        <f t="shared" si="1"/>
        <v/>
      </c>
      <c r="G23" s="41"/>
      <c r="H23" s="41"/>
      <c r="I23" s="241" t="str">
        <f t="shared" si="2"/>
        <v/>
      </c>
      <c r="J23" s="41"/>
      <c r="K23" s="41"/>
      <c r="L23" s="41"/>
      <c r="M23" s="41"/>
      <c r="N23" s="41"/>
      <c r="O23" s="241" t="str">
        <f t="shared" si="3"/>
        <v/>
      </c>
      <c r="P23" s="41"/>
      <c r="Q23" s="41"/>
      <c r="R23" s="41"/>
      <c r="S23" s="41"/>
      <c r="T23" s="41"/>
      <c r="U23" s="241" t="str">
        <f t="shared" si="4"/>
        <v/>
      </c>
      <c r="V23" s="240"/>
      <c r="W23" s="240"/>
      <c r="X23" s="241" t="str">
        <f t="shared" si="5"/>
        <v/>
      </c>
      <c r="Y23" s="277" t="str">
        <f t="shared" si="0"/>
        <v/>
      </c>
      <c r="Z23" s="200"/>
      <c r="AA23" s="205"/>
      <c r="AB23" s="55"/>
      <c r="AC23" s="205"/>
      <c r="AD23" s="205"/>
      <c r="AE23" s="205"/>
      <c r="AF23" s="205"/>
      <c r="AG23" s="206"/>
      <c r="AH23" s="44"/>
    </row>
    <row r="24" spans="1:34" ht="18.95" customHeight="1" x14ac:dyDescent="0.25">
      <c r="A24" s="202">
        <v>8</v>
      </c>
      <c r="B24" s="221"/>
      <c r="C24" s="219"/>
      <c r="D24" s="203"/>
      <c r="E24" s="41"/>
      <c r="F24" s="225" t="str">
        <f t="shared" si="1"/>
        <v/>
      </c>
      <c r="G24" s="41"/>
      <c r="H24" s="41"/>
      <c r="I24" s="241" t="str">
        <f t="shared" si="2"/>
        <v/>
      </c>
      <c r="J24" s="41"/>
      <c r="K24" s="41"/>
      <c r="L24" s="41"/>
      <c r="M24" s="41"/>
      <c r="N24" s="41"/>
      <c r="O24" s="241" t="str">
        <f t="shared" si="3"/>
        <v/>
      </c>
      <c r="P24" s="41"/>
      <c r="Q24" s="41"/>
      <c r="R24" s="41"/>
      <c r="S24" s="41"/>
      <c r="T24" s="41"/>
      <c r="U24" s="241" t="str">
        <f t="shared" si="4"/>
        <v/>
      </c>
      <c r="V24" s="240"/>
      <c r="W24" s="240"/>
      <c r="X24" s="241" t="str">
        <f t="shared" si="5"/>
        <v/>
      </c>
      <c r="Y24" s="277" t="str">
        <f t="shared" si="0"/>
        <v/>
      </c>
      <c r="Z24" s="200"/>
      <c r="AA24" s="205"/>
      <c r="AB24" s="55"/>
      <c r="AC24" s="205"/>
      <c r="AD24" s="205"/>
      <c r="AE24" s="205"/>
      <c r="AF24" s="205"/>
      <c r="AG24" s="206"/>
      <c r="AH24" s="44"/>
    </row>
    <row r="25" spans="1:34" ht="18.95" customHeight="1" x14ac:dyDescent="0.25">
      <c r="A25" s="202">
        <v>8</v>
      </c>
      <c r="B25" s="221"/>
      <c r="C25" s="219"/>
      <c r="D25" s="203"/>
      <c r="E25" s="41"/>
      <c r="F25" s="225" t="str">
        <f t="shared" si="1"/>
        <v/>
      </c>
      <c r="G25" s="41"/>
      <c r="H25" s="41"/>
      <c r="I25" s="241" t="str">
        <f t="shared" si="2"/>
        <v/>
      </c>
      <c r="J25" s="41"/>
      <c r="K25" s="41"/>
      <c r="L25" s="41"/>
      <c r="M25" s="41"/>
      <c r="N25" s="41"/>
      <c r="O25" s="241" t="str">
        <f t="shared" si="3"/>
        <v/>
      </c>
      <c r="P25" s="41"/>
      <c r="Q25" s="41"/>
      <c r="R25" s="41"/>
      <c r="S25" s="41"/>
      <c r="T25" s="41"/>
      <c r="U25" s="241" t="str">
        <f t="shared" si="4"/>
        <v/>
      </c>
      <c r="V25" s="240"/>
      <c r="W25" s="240"/>
      <c r="X25" s="241" t="str">
        <f t="shared" si="5"/>
        <v/>
      </c>
      <c r="Y25" s="277" t="str">
        <f t="shared" si="0"/>
        <v/>
      </c>
      <c r="Z25" s="200"/>
      <c r="AA25" s="205"/>
      <c r="AB25" s="55"/>
      <c r="AC25" s="205"/>
      <c r="AD25" s="205"/>
      <c r="AE25" s="205"/>
      <c r="AF25" s="205"/>
      <c r="AG25" s="206"/>
      <c r="AH25" s="44"/>
    </row>
    <row r="26" spans="1:34" ht="18.95" customHeight="1" x14ac:dyDescent="0.25">
      <c r="A26" s="202">
        <v>8</v>
      </c>
      <c r="B26" s="221"/>
      <c r="C26" s="219"/>
      <c r="D26" s="203"/>
      <c r="E26" s="41"/>
      <c r="F26" s="225" t="str">
        <f t="shared" si="1"/>
        <v/>
      </c>
      <c r="G26" s="41"/>
      <c r="H26" s="41"/>
      <c r="I26" s="241" t="str">
        <f t="shared" si="2"/>
        <v/>
      </c>
      <c r="J26" s="41"/>
      <c r="K26" s="41"/>
      <c r="L26" s="41"/>
      <c r="M26" s="41"/>
      <c r="N26" s="41"/>
      <c r="O26" s="241" t="str">
        <f t="shared" si="3"/>
        <v/>
      </c>
      <c r="P26" s="41"/>
      <c r="Q26" s="41"/>
      <c r="R26" s="41"/>
      <c r="S26" s="41"/>
      <c r="T26" s="41"/>
      <c r="U26" s="241" t="str">
        <f t="shared" si="4"/>
        <v/>
      </c>
      <c r="V26" s="240"/>
      <c r="W26" s="240"/>
      <c r="X26" s="241" t="str">
        <f t="shared" si="5"/>
        <v/>
      </c>
      <c r="Y26" s="277" t="str">
        <f t="shared" si="0"/>
        <v/>
      </c>
      <c r="Z26" s="200"/>
      <c r="AA26" s="205"/>
      <c r="AB26" s="55"/>
      <c r="AC26" s="205"/>
      <c r="AD26" s="205"/>
      <c r="AE26" s="205"/>
      <c r="AF26" s="205"/>
      <c r="AG26" s="206"/>
      <c r="AH26" s="44"/>
    </row>
    <row r="27" spans="1:34" ht="18.95" customHeight="1" x14ac:dyDescent="0.25">
      <c r="A27" s="202">
        <v>8</v>
      </c>
      <c r="B27" s="221"/>
      <c r="C27" s="219"/>
      <c r="D27" s="203"/>
      <c r="E27" s="41"/>
      <c r="F27" s="225" t="str">
        <f t="shared" si="1"/>
        <v/>
      </c>
      <c r="G27" s="41"/>
      <c r="H27" s="41"/>
      <c r="I27" s="241" t="str">
        <f t="shared" si="2"/>
        <v/>
      </c>
      <c r="J27" s="41"/>
      <c r="K27" s="41"/>
      <c r="L27" s="41"/>
      <c r="M27" s="41"/>
      <c r="N27" s="41"/>
      <c r="O27" s="241" t="str">
        <f t="shared" si="3"/>
        <v/>
      </c>
      <c r="P27" s="41"/>
      <c r="Q27" s="41"/>
      <c r="R27" s="41"/>
      <c r="S27" s="41"/>
      <c r="T27" s="41"/>
      <c r="U27" s="241" t="str">
        <f t="shared" si="4"/>
        <v/>
      </c>
      <c r="V27" s="240"/>
      <c r="W27" s="240"/>
      <c r="X27" s="241" t="str">
        <f t="shared" si="5"/>
        <v/>
      </c>
      <c r="Y27" s="277" t="str">
        <f t="shared" si="0"/>
        <v/>
      </c>
      <c r="Z27" s="200"/>
      <c r="AA27" s="205"/>
      <c r="AB27" s="55"/>
      <c r="AC27" s="205"/>
      <c r="AD27" s="205"/>
      <c r="AE27" s="205"/>
      <c r="AF27" s="205"/>
      <c r="AG27" s="206"/>
      <c r="AH27" s="44"/>
    </row>
    <row r="28" spans="1:34" ht="20.65" customHeight="1" x14ac:dyDescent="0.25">
      <c r="A28" s="202">
        <v>8</v>
      </c>
      <c r="B28" s="221"/>
      <c r="C28" s="219"/>
      <c r="D28" s="203"/>
      <c r="E28" s="41"/>
      <c r="F28" s="225" t="str">
        <f t="shared" si="1"/>
        <v/>
      </c>
      <c r="G28" s="41"/>
      <c r="H28" s="41"/>
      <c r="I28" s="241" t="str">
        <f t="shared" si="2"/>
        <v/>
      </c>
      <c r="J28" s="41"/>
      <c r="K28" s="41"/>
      <c r="L28" s="41"/>
      <c r="M28" s="41"/>
      <c r="N28" s="41"/>
      <c r="O28" s="241" t="str">
        <f t="shared" ref="O28:O41" si="6">IF(AND($F28=1,J28="S"),IF(K28=3,1,IF(K28=2,0.6,IF(K28=1,0.3,0))),"")</f>
        <v/>
      </c>
      <c r="P28" s="41"/>
      <c r="Q28" s="41"/>
      <c r="R28" s="41"/>
      <c r="S28" s="41"/>
      <c r="T28" s="41"/>
      <c r="U28" s="241" t="str">
        <f t="shared" ref="U28:U37" si="7">IF(AND($F28=1,P28="S"),IF(Q28=3,1,IF(Q28=2,0.6,IF(Q28=1,0.3,0))),"")</f>
        <v/>
      </c>
      <c r="V28" s="240"/>
      <c r="W28" s="240"/>
      <c r="X28" s="241" t="str">
        <f t="shared" ref="X28:X37" si="8">IF($F28=1,IF(V28=3,1,IF(V28=2,0.6,IF(V28=1,0.3,0))),"")</f>
        <v/>
      </c>
      <c r="Y28" s="277" t="str">
        <f t="shared" si="0"/>
        <v/>
      </c>
      <c r="Z28" s="200"/>
      <c r="AA28" s="205"/>
      <c r="AB28" s="55"/>
      <c r="AC28" s="205"/>
      <c r="AD28" s="205"/>
      <c r="AE28" s="205"/>
      <c r="AF28" s="205"/>
      <c r="AG28" s="206"/>
      <c r="AH28" s="44"/>
    </row>
    <row r="29" spans="1:34" ht="18.95" customHeight="1" x14ac:dyDescent="0.25">
      <c r="A29" s="202">
        <v>8</v>
      </c>
      <c r="B29" s="221"/>
      <c r="C29" s="219"/>
      <c r="D29" s="203"/>
      <c r="E29" s="41"/>
      <c r="F29" s="225" t="str">
        <f t="shared" si="1"/>
        <v/>
      </c>
      <c r="G29" s="41"/>
      <c r="H29" s="41"/>
      <c r="I29" s="241" t="str">
        <f t="shared" si="2"/>
        <v/>
      </c>
      <c r="J29" s="41"/>
      <c r="K29" s="41"/>
      <c r="L29" s="41"/>
      <c r="M29" s="41"/>
      <c r="N29" s="41"/>
      <c r="O29" s="241" t="str">
        <f t="shared" si="6"/>
        <v/>
      </c>
      <c r="P29" s="41"/>
      <c r="Q29" s="41"/>
      <c r="R29" s="41"/>
      <c r="S29" s="41"/>
      <c r="T29" s="41"/>
      <c r="U29" s="241" t="str">
        <f t="shared" si="7"/>
        <v/>
      </c>
      <c r="V29" s="240"/>
      <c r="W29" s="240"/>
      <c r="X29" s="241" t="str">
        <f t="shared" si="8"/>
        <v/>
      </c>
      <c r="Y29" s="277" t="str">
        <f t="shared" si="0"/>
        <v/>
      </c>
      <c r="Z29" s="200"/>
      <c r="AA29" s="205"/>
      <c r="AB29" s="205"/>
      <c r="AC29" s="205"/>
      <c r="AD29" s="205"/>
      <c r="AE29" s="205"/>
      <c r="AF29" s="205"/>
      <c r="AG29" s="206"/>
      <c r="AH29" s="44"/>
    </row>
    <row r="30" spans="1:34" ht="21.95" customHeight="1" x14ac:dyDescent="0.25">
      <c r="A30" s="202">
        <v>8</v>
      </c>
      <c r="B30" s="221"/>
      <c r="C30" s="219"/>
      <c r="D30" s="203"/>
      <c r="E30" s="41"/>
      <c r="F30" s="225" t="str">
        <f t="shared" si="1"/>
        <v/>
      </c>
      <c r="G30" s="41"/>
      <c r="H30" s="41"/>
      <c r="I30" s="241" t="str">
        <f t="shared" si="2"/>
        <v/>
      </c>
      <c r="J30" s="41"/>
      <c r="K30" s="41"/>
      <c r="L30" s="41"/>
      <c r="M30" s="41"/>
      <c r="N30" s="41"/>
      <c r="O30" s="241" t="str">
        <f t="shared" si="6"/>
        <v/>
      </c>
      <c r="P30" s="41"/>
      <c r="Q30" s="41"/>
      <c r="R30" s="41"/>
      <c r="S30" s="41"/>
      <c r="T30" s="41"/>
      <c r="U30" s="241" t="str">
        <f t="shared" si="7"/>
        <v/>
      </c>
      <c r="V30" s="240"/>
      <c r="W30" s="240"/>
      <c r="X30" s="241" t="str">
        <f t="shared" si="8"/>
        <v/>
      </c>
      <c r="Y30" s="277" t="str">
        <f t="shared" si="0"/>
        <v/>
      </c>
      <c r="Z30" s="200"/>
      <c r="AA30" s="205"/>
      <c r="AB30" s="205"/>
      <c r="AC30" s="205"/>
      <c r="AD30" s="205"/>
      <c r="AE30" s="205"/>
      <c r="AF30" s="205"/>
      <c r="AG30" s="206"/>
      <c r="AH30" s="44"/>
    </row>
    <row r="31" spans="1:34" ht="20.100000000000001" customHeight="1" x14ac:dyDescent="0.25">
      <c r="A31" s="202">
        <v>8</v>
      </c>
      <c r="B31" s="221"/>
      <c r="C31" s="219"/>
      <c r="D31" s="203"/>
      <c r="E31" s="41"/>
      <c r="F31" s="225" t="str">
        <f t="shared" si="1"/>
        <v/>
      </c>
      <c r="G31" s="41"/>
      <c r="H31" s="41"/>
      <c r="I31" s="241" t="str">
        <f t="shared" si="2"/>
        <v/>
      </c>
      <c r="J31" s="41"/>
      <c r="K31" s="41"/>
      <c r="L31" s="41"/>
      <c r="M31" s="41"/>
      <c r="N31" s="41"/>
      <c r="O31" s="241" t="str">
        <f t="shared" si="6"/>
        <v/>
      </c>
      <c r="P31" s="41"/>
      <c r="Q31" s="41"/>
      <c r="R31" s="41"/>
      <c r="S31" s="41"/>
      <c r="T31" s="41"/>
      <c r="U31" s="241" t="str">
        <f t="shared" si="7"/>
        <v/>
      </c>
      <c r="V31" s="240"/>
      <c r="W31" s="240"/>
      <c r="X31" s="241" t="str">
        <f t="shared" si="8"/>
        <v/>
      </c>
      <c r="Y31" s="277" t="str">
        <f t="shared" si="0"/>
        <v/>
      </c>
      <c r="Z31" s="200"/>
      <c r="AA31" s="205"/>
      <c r="AB31" s="205"/>
      <c r="AC31" s="205"/>
      <c r="AD31" s="205"/>
      <c r="AE31" s="205"/>
      <c r="AF31" s="205"/>
      <c r="AG31" s="206"/>
      <c r="AH31" s="44"/>
    </row>
    <row r="32" spans="1:34" ht="15.75" x14ac:dyDescent="0.25">
      <c r="A32" s="202">
        <v>8</v>
      </c>
      <c r="B32" s="221"/>
      <c r="C32" s="219"/>
      <c r="D32" s="203"/>
      <c r="E32" s="41"/>
      <c r="F32" s="225" t="str">
        <f t="shared" si="1"/>
        <v/>
      </c>
      <c r="G32" s="41"/>
      <c r="H32" s="41"/>
      <c r="I32" s="241" t="str">
        <f t="shared" si="2"/>
        <v/>
      </c>
      <c r="J32" s="41"/>
      <c r="K32" s="41"/>
      <c r="L32" s="41"/>
      <c r="M32" s="41"/>
      <c r="N32" s="41"/>
      <c r="O32" s="241" t="str">
        <f t="shared" si="6"/>
        <v/>
      </c>
      <c r="P32" s="41"/>
      <c r="Q32" s="41"/>
      <c r="R32" s="41"/>
      <c r="S32" s="41"/>
      <c r="T32" s="41"/>
      <c r="U32" s="241" t="str">
        <f t="shared" si="7"/>
        <v/>
      </c>
      <c r="V32" s="240"/>
      <c r="W32" s="240"/>
      <c r="X32" s="241" t="str">
        <f t="shared" si="8"/>
        <v/>
      </c>
      <c r="Y32" s="277" t="str">
        <f t="shared" si="0"/>
        <v/>
      </c>
      <c r="Z32" s="200"/>
      <c r="AA32" s="205"/>
      <c r="AB32" s="205"/>
      <c r="AC32" s="205"/>
      <c r="AD32" s="205"/>
      <c r="AE32" s="205"/>
      <c r="AF32" s="205"/>
      <c r="AG32" s="206"/>
      <c r="AH32" s="44"/>
    </row>
    <row r="33" spans="1:175" ht="15.75" x14ac:dyDescent="0.25">
      <c r="A33" s="202">
        <v>8</v>
      </c>
      <c r="B33" s="221"/>
      <c r="C33" s="219"/>
      <c r="D33" s="203"/>
      <c r="E33" s="41"/>
      <c r="F33" s="225" t="str">
        <f t="shared" si="1"/>
        <v/>
      </c>
      <c r="G33" s="41"/>
      <c r="H33" s="41"/>
      <c r="I33" s="241" t="str">
        <f t="shared" si="2"/>
        <v/>
      </c>
      <c r="J33" s="41"/>
      <c r="K33" s="41"/>
      <c r="L33" s="41"/>
      <c r="M33" s="41"/>
      <c r="N33" s="41"/>
      <c r="O33" s="241" t="str">
        <f t="shared" si="6"/>
        <v/>
      </c>
      <c r="P33" s="41"/>
      <c r="Q33" s="41"/>
      <c r="R33" s="41"/>
      <c r="S33" s="41"/>
      <c r="T33" s="41"/>
      <c r="U33" s="241" t="str">
        <f t="shared" si="7"/>
        <v/>
      </c>
      <c r="V33" s="240"/>
      <c r="W33" s="240"/>
      <c r="X33" s="241" t="str">
        <f t="shared" si="8"/>
        <v/>
      </c>
      <c r="Y33" s="277" t="str">
        <f t="shared" si="0"/>
        <v/>
      </c>
      <c r="Z33" s="200"/>
      <c r="AA33" s="205"/>
      <c r="AB33" s="205"/>
      <c r="AC33" s="205"/>
      <c r="AD33" s="205"/>
      <c r="AE33" s="205"/>
      <c r="AF33" s="205"/>
      <c r="AG33" s="206"/>
      <c r="AH33" s="44"/>
    </row>
    <row r="34" spans="1:175" ht="15.75" x14ac:dyDescent="0.25">
      <c r="A34" s="202">
        <v>8</v>
      </c>
      <c r="B34" s="221"/>
      <c r="C34" s="219"/>
      <c r="D34" s="203"/>
      <c r="E34" s="204"/>
      <c r="F34" s="225" t="str">
        <f t="shared" si="1"/>
        <v/>
      </c>
      <c r="G34" s="41"/>
      <c r="H34" s="41"/>
      <c r="I34" s="241" t="str">
        <f t="shared" si="2"/>
        <v/>
      </c>
      <c r="J34" s="41"/>
      <c r="K34" s="41"/>
      <c r="L34" s="41"/>
      <c r="M34" s="41"/>
      <c r="N34" s="41"/>
      <c r="O34" s="241" t="str">
        <f t="shared" si="6"/>
        <v/>
      </c>
      <c r="P34" s="41"/>
      <c r="Q34" s="41"/>
      <c r="R34" s="41"/>
      <c r="S34" s="41"/>
      <c r="T34" s="41"/>
      <c r="U34" s="241" t="str">
        <f t="shared" si="7"/>
        <v/>
      </c>
      <c r="V34" s="240"/>
      <c r="W34" s="240"/>
      <c r="X34" s="241" t="str">
        <f t="shared" si="8"/>
        <v/>
      </c>
      <c r="Y34" s="277" t="str">
        <f t="shared" si="0"/>
        <v/>
      </c>
      <c r="Z34" s="200"/>
      <c r="AA34" s="205"/>
      <c r="AB34" s="205"/>
      <c r="AC34" s="205"/>
      <c r="AD34" s="205"/>
      <c r="AE34" s="205"/>
      <c r="AF34" s="205"/>
      <c r="AG34" s="206"/>
      <c r="AH34" s="44"/>
    </row>
    <row r="35" spans="1:175" ht="15.75" x14ac:dyDescent="0.25">
      <c r="A35" s="202">
        <v>8</v>
      </c>
      <c r="B35" s="221"/>
      <c r="C35" s="219"/>
      <c r="D35" s="203"/>
      <c r="E35" s="204"/>
      <c r="F35" s="225" t="str">
        <f t="shared" si="1"/>
        <v/>
      </c>
      <c r="G35" s="41"/>
      <c r="H35" s="41"/>
      <c r="I35" s="241" t="str">
        <f t="shared" si="2"/>
        <v/>
      </c>
      <c r="J35" s="41"/>
      <c r="K35" s="41"/>
      <c r="L35" s="41"/>
      <c r="M35" s="41"/>
      <c r="N35" s="41"/>
      <c r="O35" s="241" t="str">
        <f t="shared" si="6"/>
        <v/>
      </c>
      <c r="P35" s="41"/>
      <c r="Q35" s="41"/>
      <c r="R35" s="41"/>
      <c r="S35" s="41"/>
      <c r="T35" s="41"/>
      <c r="U35" s="241" t="str">
        <f t="shared" si="7"/>
        <v/>
      </c>
      <c r="V35" s="240"/>
      <c r="W35" s="240"/>
      <c r="X35" s="241" t="str">
        <f t="shared" si="8"/>
        <v/>
      </c>
      <c r="Y35" s="277" t="str">
        <f t="shared" si="0"/>
        <v/>
      </c>
      <c r="Z35" s="200"/>
      <c r="AA35" s="205"/>
      <c r="AB35" s="205"/>
      <c r="AC35" s="205"/>
      <c r="AD35" s="205"/>
      <c r="AE35" s="205"/>
      <c r="AF35" s="205"/>
      <c r="AG35" s="206"/>
      <c r="AH35" s="44"/>
    </row>
    <row r="36" spans="1:175" ht="15.75" x14ac:dyDescent="0.25">
      <c r="A36" s="202">
        <v>8</v>
      </c>
      <c r="B36" s="221"/>
      <c r="C36" s="219"/>
      <c r="D36" s="203"/>
      <c r="E36" s="204"/>
      <c r="F36" s="225" t="str">
        <f t="shared" si="1"/>
        <v/>
      </c>
      <c r="G36" s="41"/>
      <c r="H36" s="41"/>
      <c r="I36" s="241" t="str">
        <f t="shared" si="2"/>
        <v/>
      </c>
      <c r="J36" s="41"/>
      <c r="K36" s="41"/>
      <c r="L36" s="41"/>
      <c r="M36" s="41"/>
      <c r="N36" s="41"/>
      <c r="O36" s="241" t="str">
        <f t="shared" si="6"/>
        <v/>
      </c>
      <c r="P36" s="41"/>
      <c r="Q36" s="41"/>
      <c r="R36" s="41"/>
      <c r="S36" s="41"/>
      <c r="T36" s="41"/>
      <c r="U36" s="241" t="str">
        <f t="shared" si="7"/>
        <v/>
      </c>
      <c r="V36" s="240"/>
      <c r="W36" s="240"/>
      <c r="X36" s="241" t="str">
        <f t="shared" si="8"/>
        <v/>
      </c>
      <c r="Y36" s="277" t="str">
        <f t="shared" si="0"/>
        <v/>
      </c>
      <c r="Z36" s="200"/>
      <c r="AA36" s="205"/>
      <c r="AB36" s="205"/>
      <c r="AC36" s="205"/>
      <c r="AD36" s="205"/>
      <c r="AE36" s="205"/>
      <c r="AF36" s="205"/>
      <c r="AG36" s="206"/>
      <c r="AH36" s="44"/>
    </row>
    <row r="37" spans="1:175" ht="6.6" customHeight="1" x14ac:dyDescent="0.25">
      <c r="A37" s="178"/>
      <c r="B37" s="194"/>
      <c r="C37" s="195"/>
      <c r="D37" s="195"/>
      <c r="E37" s="196"/>
      <c r="F37" s="197"/>
      <c r="G37" s="223"/>
      <c r="H37" s="223"/>
      <c r="I37" s="241" t="str">
        <f t="shared" ref="I37" si="9">IF(G37="S",IF(H37=3,1,IF(H37=2,0.6,IF(H37=1,0.3,0))),"")</f>
        <v/>
      </c>
      <c r="J37" s="223"/>
      <c r="K37" s="223"/>
      <c r="L37" s="224"/>
      <c r="M37" s="223"/>
      <c r="N37" s="223"/>
      <c r="O37" s="241" t="str">
        <f t="shared" si="6"/>
        <v/>
      </c>
      <c r="P37" s="196"/>
      <c r="Q37" s="196"/>
      <c r="R37" s="196"/>
      <c r="S37" s="196"/>
      <c r="T37" s="196"/>
      <c r="U37" s="241" t="str">
        <f t="shared" si="7"/>
        <v/>
      </c>
      <c r="V37" s="196"/>
      <c r="W37" s="196"/>
      <c r="X37" s="241" t="str">
        <f t="shared" si="8"/>
        <v/>
      </c>
      <c r="Y37" s="207"/>
      <c r="Z37" s="200"/>
      <c r="AA37" s="207"/>
      <c r="AB37" s="207"/>
      <c r="AC37" s="207"/>
      <c r="AD37" s="207"/>
      <c r="AE37" s="207"/>
      <c r="AF37" s="207"/>
      <c r="AG37" s="254"/>
      <c r="AH37" s="44"/>
    </row>
    <row r="38" spans="1:175" ht="15.95" customHeight="1" x14ac:dyDescent="0.25">
      <c r="A38" s="178"/>
      <c r="B38" s="272">
        <f>'Quadro Geral'!D32</f>
        <v>6</v>
      </c>
      <c r="C38" s="269" t="s">
        <v>66</v>
      </c>
      <c r="D38" s="270"/>
      <c r="E38" s="260"/>
      <c r="F38" s="210"/>
      <c r="G38" s="260"/>
      <c r="H38" s="261"/>
      <c r="I38" s="262"/>
      <c r="J38" s="260"/>
      <c r="K38" s="260"/>
      <c r="L38" s="288" t="s">
        <v>102</v>
      </c>
      <c r="M38" s="227">
        <f>COUNTIFS($D9:$D36,"*",$F9:$F36,"1",M9:M36,"S")</f>
        <v>0</v>
      </c>
      <c r="N38" s="227">
        <f>COUNTIFS($D9:$D36,"*",$F9:$F36,"1",N9:N36,"S")</f>
        <v>0</v>
      </c>
      <c r="O38" s="263" t="str">
        <f t="shared" si="6"/>
        <v/>
      </c>
      <c r="P38" s="260"/>
      <c r="Q38" s="260"/>
      <c r="R38" s="260"/>
      <c r="S38" s="260"/>
      <c r="T38" s="260"/>
      <c r="U38" s="242"/>
      <c r="V38" s="373" t="s">
        <v>100</v>
      </c>
      <c r="W38" s="373"/>
      <c r="X38" s="222"/>
      <c r="Y38" s="277">
        <f>IF(COUNTIFS(D9:D36,"*",$F9:$F36,"1")&gt;0,SUMIFS($Y9:$Y36,D9:D36,"*",$F9:$F36,"1")/COUNTIFS(D9:D36,"*",$F9:$F36,"1"),0)</f>
        <v>0</v>
      </c>
      <c r="Z38" s="222"/>
      <c r="AA38" s="44"/>
      <c r="AB38" s="44"/>
      <c r="AC38" s="44"/>
      <c r="AD38" s="44"/>
      <c r="AE38" s="44"/>
      <c r="AF38" s="44"/>
      <c r="AG38" s="44"/>
      <c r="AH38" s="44"/>
    </row>
    <row r="39" spans="1:175" ht="15.95" customHeight="1" x14ac:dyDescent="0.25">
      <c r="A39" s="178"/>
      <c r="B39" s="273">
        <f>IF(OR(Capa!B6=0,Capa!B6=1),(Y38*70+Y39*30)/100,
        IF(OR(Capa!B6=2,Capa!B6=3),((Y38*60+Y39*30)/100)+
                                                                IF(AND(Capa!B6=2,M38&gt;0),0.1,0)+
                                                                IF(AND(Capa!B6=3,M38&gt;0),0.05,0)+
                                                                IF(AND(Capa!B6=3,N38&gt;0),0.05,0),0))</f>
        <v>0</v>
      </c>
      <c r="C39" s="374" t="s">
        <v>104</v>
      </c>
      <c r="D39" s="375"/>
      <c r="E39" s="255"/>
      <c r="F39" s="210"/>
      <c r="G39" s="255"/>
      <c r="H39" s="256"/>
      <c r="I39" s="257"/>
      <c r="J39" s="255"/>
      <c r="K39" s="255"/>
      <c r="L39" s="267"/>
      <c r="M39" s="268"/>
      <c r="N39" s="268"/>
      <c r="O39" s="259"/>
      <c r="P39" s="255"/>
      <c r="Q39" s="255"/>
      <c r="R39" s="255"/>
      <c r="S39" s="255"/>
      <c r="T39" s="255"/>
      <c r="U39" s="242"/>
      <c r="V39" s="373" t="s">
        <v>101</v>
      </c>
      <c r="W39" s="373"/>
      <c r="X39" s="222"/>
      <c r="Y39" s="277">
        <f>IF(COUNTIFS(D9:D36,"*",$F9:$F36,"&lt;&gt;1")&gt;0,SUMIFS($Y9:$Y36,D9:D36,"*",$F9:$F36,"&lt;&gt;1")/COUNTIFS(D9:D36,"*",$F9:$F36,"&lt;&gt;1"),0)</f>
        <v>0</v>
      </c>
      <c r="Z39" s="222"/>
      <c r="AA39" s="44"/>
      <c r="AB39" s="44"/>
      <c r="AC39" s="44"/>
      <c r="AD39" s="44"/>
      <c r="AE39" s="44"/>
      <c r="AF39" s="44"/>
      <c r="AG39" s="44"/>
      <c r="AH39" s="44"/>
    </row>
    <row r="40" spans="1:175" ht="15.6" customHeight="1" x14ac:dyDescent="0.25">
      <c r="A40" s="178"/>
      <c r="B40" s="274">
        <f ca="1">'Quadro Geral'!F32</f>
        <v>0.30000000000000004</v>
      </c>
      <c r="C40" s="269" t="s">
        <v>67</v>
      </c>
      <c r="D40" s="271"/>
      <c r="E40" s="255"/>
      <c r="F40" s="210"/>
      <c r="G40" s="255"/>
      <c r="H40" s="256"/>
      <c r="I40" s="257"/>
      <c r="J40" s="255"/>
      <c r="K40" s="256"/>
      <c r="L40" s="258"/>
      <c r="M40" s="255"/>
      <c r="N40" s="255"/>
      <c r="O40" s="259" t="str">
        <f t="shared" si="6"/>
        <v/>
      </c>
      <c r="P40" s="255"/>
      <c r="Q40" s="256"/>
      <c r="R40" s="255"/>
      <c r="S40" s="255"/>
      <c r="T40" s="255"/>
      <c r="U40" s="242"/>
      <c r="V40" s="44"/>
      <c r="W40" s="44"/>
      <c r="X40" s="44"/>
      <c r="Y40" s="44"/>
      <c r="Z40" s="222"/>
      <c r="AA40" s="44"/>
      <c r="AB40" s="44"/>
      <c r="AC40" s="44"/>
      <c r="AD40" s="44"/>
      <c r="AE40" s="44"/>
      <c r="AF40" s="44"/>
      <c r="AG40" s="44"/>
      <c r="AH40" s="44"/>
    </row>
    <row r="41" spans="1:175" ht="15.6" customHeight="1" x14ac:dyDescent="0.25">
      <c r="A41" s="178"/>
      <c r="E41" s="255"/>
      <c r="F41" s="210"/>
      <c r="G41" s="255"/>
      <c r="H41" s="256"/>
      <c r="I41" s="257"/>
      <c r="J41" s="255"/>
      <c r="K41" s="256"/>
      <c r="L41" s="258"/>
      <c r="M41" s="255"/>
      <c r="N41" s="255"/>
      <c r="O41" s="259" t="str">
        <f t="shared" si="6"/>
        <v/>
      </c>
      <c r="P41" s="255"/>
      <c r="Q41" s="256"/>
      <c r="R41" s="255"/>
      <c r="S41" s="255"/>
      <c r="T41" s="255"/>
      <c r="U41" s="242"/>
      <c r="V41" s="255"/>
      <c r="W41" s="255"/>
      <c r="X41" s="255"/>
      <c r="Y41" s="255"/>
      <c r="Z41" s="222"/>
      <c r="AA41" s="44"/>
      <c r="AB41" s="44"/>
      <c r="AC41" s="44"/>
      <c r="AD41" s="44"/>
      <c r="AE41" s="44"/>
      <c r="AF41" s="44"/>
      <c r="AG41" s="44"/>
      <c r="AH41" s="44"/>
    </row>
    <row r="42" spans="1:175" ht="6.6" customHeight="1" x14ac:dyDescent="0.25">
      <c r="A42" s="178"/>
      <c r="B42" s="264"/>
      <c r="C42" s="265"/>
      <c r="D42" s="266"/>
      <c r="E42" s="208"/>
      <c r="F42" s="209"/>
      <c r="G42" s="208"/>
      <c r="H42" s="208"/>
      <c r="I42" s="209"/>
      <c r="J42" s="208"/>
      <c r="K42" s="208"/>
      <c r="L42" s="208"/>
      <c r="M42" s="208"/>
      <c r="N42" s="208"/>
      <c r="O42" s="209"/>
      <c r="P42" s="208"/>
      <c r="Q42" s="208"/>
      <c r="R42" s="208"/>
      <c r="S42" s="208"/>
      <c r="T42" s="208"/>
      <c r="U42" s="210"/>
      <c r="V42" s="210"/>
      <c r="W42" s="210"/>
      <c r="X42" s="210"/>
      <c r="Y42" s="210"/>
      <c r="Z42" s="210"/>
      <c r="AA42" s="211"/>
      <c r="AB42" s="211"/>
      <c r="AC42" s="211"/>
      <c r="AD42" s="211"/>
      <c r="AE42" s="211"/>
      <c r="AF42" s="211"/>
      <c r="AG42" s="211"/>
      <c r="AH42" s="44"/>
    </row>
    <row r="43" spans="1:175" ht="22.5" customHeight="1" x14ac:dyDescent="0.25">
      <c r="A43" s="6"/>
      <c r="B43" s="212" t="s">
        <v>89</v>
      </c>
      <c r="C43" s="213"/>
      <c r="D43" s="213"/>
      <c r="E43" s="213"/>
      <c r="F43" s="213"/>
      <c r="G43" s="213"/>
      <c r="H43" s="213"/>
      <c r="I43" s="213"/>
      <c r="J43" s="213"/>
      <c r="K43" s="213"/>
      <c r="L43" s="213"/>
      <c r="M43" s="213"/>
      <c r="N43" s="213"/>
      <c r="O43" s="213"/>
      <c r="P43" s="213"/>
      <c r="Q43" s="213"/>
      <c r="R43" s="213"/>
      <c r="S43" s="213"/>
      <c r="T43" s="214"/>
      <c r="U43" s="6"/>
      <c r="V43" s="6"/>
      <c r="W43" s="6"/>
      <c r="X43" s="6"/>
      <c r="Y43" s="6"/>
      <c r="Z43" s="6"/>
      <c r="AA43" s="44"/>
      <c r="AB43" s="44"/>
      <c r="AC43" s="44"/>
      <c r="AD43" s="44"/>
      <c r="AE43" s="44"/>
      <c r="AF43" s="44"/>
      <c r="AG43" s="44"/>
      <c r="AH43" s="44"/>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row>
    <row r="44" spans="1:175" s="42" customFormat="1" x14ac:dyDescent="0.25">
      <c r="A44" s="44"/>
      <c r="B44" s="215"/>
      <c r="C44" s="367"/>
      <c r="D44" s="368"/>
      <c r="E44" s="368"/>
      <c r="F44" s="368"/>
      <c r="G44" s="368"/>
      <c r="H44" s="368"/>
      <c r="I44" s="368"/>
      <c r="J44" s="368"/>
      <c r="K44" s="368"/>
      <c r="L44" s="368"/>
      <c r="M44" s="368"/>
      <c r="N44" s="368"/>
      <c r="O44" s="368"/>
      <c r="P44" s="368"/>
      <c r="Q44" s="368"/>
      <c r="R44" s="368"/>
      <c r="S44" s="368"/>
      <c r="T44" s="369"/>
      <c r="U44" s="44"/>
      <c r="V44" s="44"/>
      <c r="W44" s="44"/>
      <c r="X44" s="44"/>
      <c r="Y44" s="44"/>
      <c r="Z44" s="44"/>
      <c r="AA44" s="44"/>
      <c r="AB44" s="44"/>
      <c r="AC44" s="44"/>
      <c r="AD44" s="44"/>
      <c r="AE44" s="44"/>
      <c r="AF44" s="44"/>
      <c r="AG44" s="44"/>
      <c r="AH44" s="44"/>
    </row>
    <row r="45" spans="1:175" s="42" customFormat="1" x14ac:dyDescent="0.25">
      <c r="A45" s="44"/>
      <c r="B45" s="215"/>
      <c r="C45" s="367"/>
      <c r="D45" s="368"/>
      <c r="E45" s="368"/>
      <c r="F45" s="368"/>
      <c r="G45" s="368"/>
      <c r="H45" s="368"/>
      <c r="I45" s="368"/>
      <c r="J45" s="368"/>
      <c r="K45" s="368"/>
      <c r="L45" s="368"/>
      <c r="M45" s="368"/>
      <c r="N45" s="368"/>
      <c r="O45" s="368"/>
      <c r="P45" s="368"/>
      <c r="Q45" s="368"/>
      <c r="R45" s="368"/>
      <c r="S45" s="368"/>
      <c r="T45" s="369"/>
      <c r="U45" s="44"/>
      <c r="V45" s="44"/>
      <c r="W45" s="44"/>
      <c r="X45" s="44"/>
      <c r="Y45" s="44"/>
      <c r="Z45" s="44"/>
      <c r="AA45" s="44"/>
      <c r="AB45" s="44"/>
      <c r="AC45" s="44"/>
      <c r="AD45" s="44"/>
      <c r="AE45" s="44"/>
      <c r="AF45" s="44"/>
      <c r="AG45" s="44"/>
      <c r="AH45" s="44"/>
    </row>
    <row r="46" spans="1:175" s="42" customFormat="1" x14ac:dyDescent="0.25">
      <c r="A46" s="44"/>
      <c r="B46" s="215"/>
      <c r="C46" s="367"/>
      <c r="D46" s="368"/>
      <c r="E46" s="368"/>
      <c r="F46" s="368"/>
      <c r="G46" s="368"/>
      <c r="H46" s="368"/>
      <c r="I46" s="368"/>
      <c r="J46" s="368"/>
      <c r="K46" s="368"/>
      <c r="L46" s="368"/>
      <c r="M46" s="368"/>
      <c r="N46" s="368"/>
      <c r="O46" s="368"/>
      <c r="P46" s="368"/>
      <c r="Q46" s="368"/>
      <c r="R46" s="368"/>
      <c r="S46" s="368"/>
      <c r="T46" s="369"/>
      <c r="U46" s="44"/>
      <c r="V46" s="44"/>
      <c r="W46" s="44"/>
      <c r="X46" s="44"/>
      <c r="Y46" s="44"/>
      <c r="Z46" s="44"/>
      <c r="AA46" s="44"/>
      <c r="AB46" s="44"/>
      <c r="AC46" s="44"/>
      <c r="AD46" s="44"/>
      <c r="AE46" s="44"/>
      <c r="AF46" s="44"/>
      <c r="AG46" s="44"/>
      <c r="AH46" s="44"/>
    </row>
    <row r="47" spans="1:175" s="42" customFormat="1" x14ac:dyDescent="0.25">
      <c r="A47" s="44"/>
      <c r="B47" s="215"/>
      <c r="C47" s="367"/>
      <c r="D47" s="368"/>
      <c r="E47" s="368"/>
      <c r="F47" s="368"/>
      <c r="G47" s="368"/>
      <c r="H47" s="368"/>
      <c r="I47" s="368"/>
      <c r="J47" s="368"/>
      <c r="K47" s="368"/>
      <c r="L47" s="368"/>
      <c r="M47" s="368"/>
      <c r="N47" s="368"/>
      <c r="O47" s="368"/>
      <c r="P47" s="368"/>
      <c r="Q47" s="368"/>
      <c r="R47" s="368"/>
      <c r="S47" s="368"/>
      <c r="T47" s="369"/>
      <c r="U47" s="44"/>
      <c r="V47" s="44"/>
      <c r="W47" s="44"/>
      <c r="X47" s="44"/>
      <c r="Y47" s="44"/>
      <c r="Z47" s="44"/>
      <c r="AA47" s="44"/>
      <c r="AB47" s="44"/>
      <c r="AC47" s="44"/>
      <c r="AD47" s="44"/>
      <c r="AE47" s="44"/>
      <c r="AF47" s="44"/>
      <c r="AG47" s="44"/>
      <c r="AH47" s="44"/>
    </row>
    <row r="48" spans="1:175" s="42" customFormat="1" x14ac:dyDescent="0.25">
      <c r="B48" s="216"/>
      <c r="C48" s="216"/>
    </row>
    <row r="49" spans="2:3" s="42" customFormat="1" x14ac:dyDescent="0.25">
      <c r="B49" s="216"/>
      <c r="C49" s="216"/>
    </row>
    <row r="50" spans="2:3" s="42" customFormat="1" x14ac:dyDescent="0.25">
      <c r="B50" s="216"/>
      <c r="C50" s="216"/>
    </row>
    <row r="51" spans="2:3" s="42" customFormat="1" x14ac:dyDescent="0.25">
      <c r="B51" s="216"/>
      <c r="C51" s="216"/>
    </row>
    <row r="52" spans="2:3" s="42" customFormat="1" x14ac:dyDescent="0.25">
      <c r="B52" s="216"/>
      <c r="C52" s="216"/>
    </row>
    <row r="53" spans="2:3" s="42" customFormat="1" x14ac:dyDescent="0.25">
      <c r="B53" s="216"/>
      <c r="C53" s="216"/>
    </row>
    <row r="54" spans="2:3" s="42" customFormat="1" x14ac:dyDescent="0.25">
      <c r="B54" s="216"/>
      <c r="C54" s="216"/>
    </row>
    <row r="55" spans="2:3" s="42" customFormat="1" x14ac:dyDescent="0.25">
      <c r="B55" s="216"/>
      <c r="C55" s="216"/>
    </row>
    <row r="56" spans="2:3" s="42" customFormat="1" x14ac:dyDescent="0.25">
      <c r="B56" s="216"/>
      <c r="C56" s="216"/>
    </row>
    <row r="57" spans="2:3" s="42" customFormat="1" x14ac:dyDescent="0.25">
      <c r="B57" s="216"/>
      <c r="C57" s="216"/>
    </row>
    <row r="58" spans="2:3" s="42" customFormat="1" x14ac:dyDescent="0.25">
      <c r="B58" s="216"/>
      <c r="C58" s="216"/>
    </row>
    <row r="59" spans="2:3" s="42" customFormat="1" x14ac:dyDescent="0.25">
      <c r="B59" s="216"/>
      <c r="C59" s="216"/>
    </row>
    <row r="60" spans="2:3" s="42" customFormat="1" x14ac:dyDescent="0.25">
      <c r="B60" s="216"/>
      <c r="C60" s="216"/>
    </row>
    <row r="61" spans="2:3" s="42" customFormat="1" x14ac:dyDescent="0.25">
      <c r="B61" s="216"/>
      <c r="C61" s="216"/>
    </row>
    <row r="62" spans="2:3" s="42" customFormat="1" x14ac:dyDescent="0.25">
      <c r="B62" s="216"/>
      <c r="C62" s="216"/>
    </row>
    <row r="63" spans="2:3" s="42" customFormat="1" x14ac:dyDescent="0.25">
      <c r="B63" s="216"/>
      <c r="C63" s="216"/>
    </row>
    <row r="64" spans="2:3" s="42" customFormat="1" x14ac:dyDescent="0.25">
      <c r="B64" s="216"/>
      <c r="C64" s="216"/>
    </row>
    <row r="65" spans="2:3" s="42" customFormat="1" x14ac:dyDescent="0.25">
      <c r="B65" s="216"/>
      <c r="C65" s="216"/>
    </row>
    <row r="66" spans="2:3" s="42" customFormat="1" x14ac:dyDescent="0.25">
      <c r="B66" s="216"/>
      <c r="C66" s="216"/>
    </row>
    <row r="67" spans="2:3" s="42" customFormat="1" x14ac:dyDescent="0.25">
      <c r="B67" s="216"/>
      <c r="C67" s="216"/>
    </row>
    <row r="68" spans="2:3" s="42" customFormat="1" x14ac:dyDescent="0.25">
      <c r="B68" s="216"/>
      <c r="C68" s="216"/>
    </row>
    <row r="69" spans="2:3" s="42" customFormat="1" x14ac:dyDescent="0.25">
      <c r="B69" s="216"/>
      <c r="C69" s="216"/>
    </row>
    <row r="70" spans="2:3" s="42" customFormat="1" x14ac:dyDescent="0.25">
      <c r="B70" s="216"/>
      <c r="C70" s="216"/>
    </row>
    <row r="71" spans="2:3" s="42" customFormat="1" x14ac:dyDescent="0.25">
      <c r="B71" s="216"/>
      <c r="C71" s="216"/>
    </row>
    <row r="72" spans="2:3" s="42" customFormat="1" x14ac:dyDescent="0.25">
      <c r="B72" s="216"/>
      <c r="C72" s="216"/>
    </row>
    <row r="73" spans="2:3" s="42" customFormat="1" x14ac:dyDescent="0.25">
      <c r="B73" s="216"/>
      <c r="C73" s="216"/>
    </row>
    <row r="74" spans="2:3" s="42" customFormat="1" x14ac:dyDescent="0.25">
      <c r="B74" s="216"/>
      <c r="C74" s="216"/>
    </row>
    <row r="75" spans="2:3" s="42" customFormat="1" x14ac:dyDescent="0.25">
      <c r="B75" s="216"/>
      <c r="C75" s="216"/>
    </row>
    <row r="76" spans="2:3" s="42" customFormat="1" x14ac:dyDescent="0.25">
      <c r="B76" s="216"/>
      <c r="C76" s="216"/>
    </row>
    <row r="77" spans="2:3" s="42" customFormat="1" x14ac:dyDescent="0.25">
      <c r="B77" s="216"/>
      <c r="C77" s="216"/>
    </row>
    <row r="78" spans="2:3" s="42" customFormat="1" x14ac:dyDescent="0.25">
      <c r="B78" s="216"/>
      <c r="C78" s="216"/>
    </row>
    <row r="79" spans="2:3" s="42" customFormat="1" x14ac:dyDescent="0.25">
      <c r="B79" s="216"/>
      <c r="C79" s="216"/>
    </row>
    <row r="80" spans="2:3" s="42" customFormat="1" x14ac:dyDescent="0.25">
      <c r="B80" s="216"/>
      <c r="C80" s="216"/>
    </row>
    <row r="81" spans="2:3" s="42" customFormat="1" x14ac:dyDescent="0.25">
      <c r="B81" s="216"/>
      <c r="C81" s="216"/>
    </row>
    <row r="82" spans="2:3" s="42" customFormat="1" x14ac:dyDescent="0.25">
      <c r="B82" s="216"/>
      <c r="C82" s="216"/>
    </row>
    <row r="83" spans="2:3" s="42" customFormat="1" x14ac:dyDescent="0.25">
      <c r="B83" s="216"/>
      <c r="C83" s="216"/>
    </row>
    <row r="84" spans="2:3" s="42" customFormat="1" x14ac:dyDescent="0.25">
      <c r="B84" s="216"/>
      <c r="C84" s="216"/>
    </row>
    <row r="85" spans="2:3" s="42" customFormat="1" x14ac:dyDescent="0.25">
      <c r="B85" s="216"/>
      <c r="C85" s="216"/>
    </row>
    <row r="86" spans="2:3" s="42" customFormat="1" x14ac:dyDescent="0.25">
      <c r="B86" s="216"/>
      <c r="C86" s="216"/>
    </row>
    <row r="87" spans="2:3" s="42" customFormat="1" x14ac:dyDescent="0.25">
      <c r="B87" s="216"/>
      <c r="C87" s="216"/>
    </row>
    <row r="88" spans="2:3" s="42" customFormat="1" x14ac:dyDescent="0.25">
      <c r="B88" s="216"/>
      <c r="C88" s="216"/>
    </row>
    <row r="89" spans="2:3" s="42" customFormat="1" x14ac:dyDescent="0.25">
      <c r="B89" s="216"/>
      <c r="C89" s="216"/>
    </row>
    <row r="90" spans="2:3" s="42" customFormat="1" x14ac:dyDescent="0.25">
      <c r="B90" s="216"/>
      <c r="C90" s="216"/>
    </row>
    <row r="91" spans="2:3" s="42" customFormat="1" x14ac:dyDescent="0.25">
      <c r="B91" s="216"/>
      <c r="C91" s="216"/>
    </row>
    <row r="92" spans="2:3" s="42" customFormat="1" x14ac:dyDescent="0.25">
      <c r="B92" s="216"/>
      <c r="C92" s="216"/>
    </row>
    <row r="93" spans="2:3" s="42" customFormat="1" x14ac:dyDescent="0.25">
      <c r="B93" s="216"/>
      <c r="C93" s="216"/>
    </row>
    <row r="94" spans="2:3" s="42" customFormat="1" x14ac:dyDescent="0.25">
      <c r="B94" s="216"/>
      <c r="C94" s="216"/>
    </row>
    <row r="95" spans="2:3" s="42" customFormat="1" x14ac:dyDescent="0.25">
      <c r="B95" s="216"/>
      <c r="C95" s="216"/>
    </row>
    <row r="96" spans="2:3" s="42" customFormat="1" x14ac:dyDescent="0.25">
      <c r="B96" s="216"/>
      <c r="C96" s="216"/>
    </row>
    <row r="97" spans="2:3" s="42" customFormat="1" x14ac:dyDescent="0.25">
      <c r="B97" s="216"/>
      <c r="C97" s="216"/>
    </row>
    <row r="98" spans="2:3" s="42" customFormat="1" x14ac:dyDescent="0.25">
      <c r="B98" s="216"/>
      <c r="C98" s="216"/>
    </row>
    <row r="99" spans="2:3" s="42" customFormat="1" x14ac:dyDescent="0.25">
      <c r="B99" s="216"/>
      <c r="C99" s="216"/>
    </row>
    <row r="100" spans="2:3" s="42" customFormat="1" x14ac:dyDescent="0.25">
      <c r="B100" s="216"/>
      <c r="C100" s="216"/>
    </row>
    <row r="101" spans="2:3" s="42" customFormat="1" x14ac:dyDescent="0.25">
      <c r="B101" s="216"/>
      <c r="C101" s="216"/>
    </row>
    <row r="102" spans="2:3" s="42" customFormat="1" x14ac:dyDescent="0.25">
      <c r="B102" s="216"/>
      <c r="C102" s="216"/>
    </row>
    <row r="103" spans="2:3" s="42" customFormat="1" x14ac:dyDescent="0.25">
      <c r="B103" s="216"/>
      <c r="C103" s="216"/>
    </row>
  </sheetData>
  <sheetProtection algorithmName="SHA-512" hashValue="kliW8FftnmDhUCxRQID7z/Sy9ZQkJPadFYfu+IIbhJK4mTwiQI2napGz5zTz0u2i/KLeDBldwCzL/N9ipN8cxQ==" saltValue="+m6C/Fx1vQNGgku1TzBLsw==" spinCount="100000" sheet="1" formatCells="0" formatColumns="0" formatRows="0"/>
  <mergeCells count="14">
    <mergeCell ref="G3:W3"/>
    <mergeCell ref="B4:D4"/>
    <mergeCell ref="G4:H4"/>
    <mergeCell ref="J4:N4"/>
    <mergeCell ref="P4:T4"/>
    <mergeCell ref="V4:W4"/>
    <mergeCell ref="C46:T46"/>
    <mergeCell ref="C47:T47"/>
    <mergeCell ref="AA4:AG4"/>
    <mergeCell ref="V38:W38"/>
    <mergeCell ref="C39:D39"/>
    <mergeCell ref="V39:W39"/>
    <mergeCell ref="C44:T44"/>
    <mergeCell ref="C45:T45"/>
  </mergeCells>
  <conditionalFormatting sqref="B4">
    <cfRule type="dataBar" priority="132">
      <dataBar>
        <cfvo type="num" val="0.1"/>
        <cfvo type="num" val="1"/>
        <color rgb="FF92D050"/>
      </dataBar>
      <extLst>
        <ext xmlns:x14="http://schemas.microsoft.com/office/spreadsheetml/2009/9/main" uri="{B025F937-C7B1-47D3-B67F-A62EFF666E3E}">
          <x14:id>{E6CCA426-329D-4852-9091-AD84C97CBE90}</x14:id>
        </ext>
      </extLst>
    </cfRule>
  </conditionalFormatting>
  <conditionalFormatting sqref="H9:H36">
    <cfRule type="expression" dxfId="23" priority="16">
      <formula>AND($G9&lt;&gt;"S",NOT(ISBLANK($H9)))</formula>
    </cfRule>
  </conditionalFormatting>
  <conditionalFormatting sqref="J9:T36">
    <cfRule type="expression" dxfId="22" priority="1">
      <formula>$F9&lt;&gt;1</formula>
    </cfRule>
  </conditionalFormatting>
  <conditionalFormatting sqref="V9:W36">
    <cfRule type="expression" dxfId="21" priority="7" stopIfTrue="1">
      <formula>AND($F9&lt;&gt;1,NOT(ISBLANK($V9)))</formula>
    </cfRule>
    <cfRule type="expression" dxfId="20" priority="8">
      <formula>$F9&lt;&gt;1</formula>
    </cfRule>
  </conditionalFormatting>
  <dataValidations disablePrompts="1" count="14">
    <dataValidation type="list" allowBlank="1" showInputMessage="1" showErrorMessage="1" error="Opção inválida!" sqref="E9:E32" xr:uid="{00000000-0002-0000-0900-000000000000}">
      <formula1>"N,E,O,n,e,o,NO,EO,no,eo,ON,OE,on,oe"</formula1>
    </dataValidation>
    <dataValidation type="list" allowBlank="1" showInputMessage="1" showErrorMessage="1" error="Opção inválida!" sqref="E33" xr:uid="{00000000-0002-0000-0900-000001000000}">
      <mc:AlternateContent xmlns:x12ac="http://schemas.microsoft.com/office/spreadsheetml/2011/1/ac" xmlns:mc="http://schemas.openxmlformats.org/markup-compatibility/2006">
        <mc:Choice Requires="x12ac">
          <x12ac:list>N,E,O,n,e,"o,NO,EO,no,eo,ON,OE,on,oe"</x12ac:list>
        </mc:Choice>
        <mc:Fallback>
          <formula1>"N,E,O,n,e,o,NO,EO,no,eo,ON,OE,on,oe"</formula1>
        </mc:Fallback>
      </mc:AlternateContent>
    </dataValidation>
    <dataValidation type="list" allowBlank="1" showInputMessage="1" showErrorMessage="1" error="Opção inválida! 0,1,2 ou 3" promptTitle="Há padrão suficiente" sqref="Q9:Q36" xr:uid="{00000000-0002-0000-0900-000002000000}">
      <formula1>"0,1,2,3"</formula1>
    </dataValidation>
    <dataValidation type="list" allowBlank="1" showInputMessage="1" showErrorMessage="1" error="Opção inválida! 0,1,2 ou 3." sqref="V9:V36" xr:uid="{00000000-0002-0000-0900-000003000000}">
      <formula1>"0,1,2,3"</formula1>
    </dataValidation>
    <dataValidation type="list" allowBlank="1" showInputMessage="1" showErrorMessage="1" error="Opção inválida" promptTitle="Há padrão suficiente" sqref="H9:H36 K9:K36" xr:uid="{00000000-0002-0000-0900-000004000000}">
      <formula1>"0,1,2,3"</formula1>
    </dataValidation>
    <dataValidation type="list" allowBlank="1" showInputMessage="1" showErrorMessage="1" error="Opção inválida" promptTitle="Há padrão suficiente" sqref="P42 E8 J42 E37:E42 G42 P9:P36 J8:J37 G8:G37" xr:uid="{00000000-0002-0000-0900-000005000000}">
      <formula1>"S,N,s,n"</formula1>
    </dataValidation>
    <dataValidation type="list" allowBlank="1" showInputMessage="1" showErrorMessage="1" error="Opção inválida" promptTitle="Há padrão suficiente" sqref="H8 Q8 K8 H37 K37 Q37 Q42 M42:N42 H42 K42 M8:N37" xr:uid="{00000000-0002-0000-0900-000006000000}">
      <formula1>"S,N,NS,s,n,ns"</formula1>
    </dataValidation>
    <dataValidation allowBlank="1" showInputMessage="1" showErrorMessage="1" promptTitle="Requisito de Parte Interessada" prompt="Entrar Valor esperado para o último ciclo ou_x000a_&quot;=&quot; Manter o Nível_x000a_&quot;-&quot;  Reduzir_x000a_&quot;+&quot; Aumentar_x000a_Entrar NA para não aplicável ou não há_x000a_" sqref="AE8:AE28" xr:uid="{00000000-0002-0000-0900-000007000000}"/>
    <dataValidation allowBlank="1" showInputMessage="1" showErrorMessage="1" promptTitle="Referencial Comparativo" prompt="Entrar o Valor do desempenho do concorrente ou congênere em mercado mais exigente, organização de referência no indicador, média ou índice do setor ou mercado ou outra informação que permita avaliar o desempenho competitivo._x000a_Entrar NC para não comparável." sqref="AD8:AD28" xr:uid="{00000000-0002-0000-0900-000008000000}"/>
    <dataValidation type="list" allowBlank="1" showInputMessage="1" showErrorMessage="1" promptTitle="Bom quando" prompt="&quot;+&quot; Aumentar_x000a_&quot;=&quot; Manter _x000a_&quot;-&quot;  Diminuir" sqref="AA9:AA36" xr:uid="{00000000-0002-0000-0900-000009000000}">
      <formula1>"+,=,-"</formula1>
    </dataValidation>
    <dataValidation type="list" allowBlank="1" showInputMessage="1" showErrorMessage="1" error="Opção inválida" sqref="T8 V8:W8 V37:W37 T37 S42:T42 S8:S37" xr:uid="{00000000-0002-0000-0900-00000A000000}">
      <formula1>"MT,EF,mt,ef"</formula1>
    </dataValidation>
    <dataValidation type="list" allowBlank="1" showInputMessage="1" showErrorMessage="1" error="Opção inválida" promptTitle="Há padrão suficiente" sqref="E34:E36 P37 P8" xr:uid="{00000000-0002-0000-0900-00000B000000}">
      <formula1>"S,N,s,n,NS,ns"</formula1>
    </dataValidation>
    <dataValidation allowBlank="1" showInputMessage="1" showErrorMessage="1" error="Opção inválida" sqref="T9:T36" xr:uid="{00000000-0002-0000-0900-00000C000000}"/>
    <dataValidation type="list" allowBlank="1" showInputMessage="1" showErrorMessage="1" promptTitle="Informe PF ou OM" prompt="Descreva o PF ou a OM à Direita" sqref="B44:B47" xr:uid="{00000000-0002-0000-0900-00000D000000}">
      <formula1>"PF,OM"</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E6CCA426-329D-4852-9091-AD84C97CBE90}">
            <x14:dataBar minLength="0" maxLength="100" gradient="0">
              <x14:cfvo type="num">
                <xm:f>0.1</xm:f>
              </x14:cfvo>
              <x14:cfvo type="num">
                <xm:f>1</xm:f>
              </x14:cfvo>
              <x14:negativeFillColor rgb="FFFF0000"/>
              <x14:axisColor rgb="FF000000"/>
            </x14:dataBar>
          </x14:cfRule>
          <xm:sqref>B4</xm:sqref>
        </x14:conditionalFormatting>
      </x14:conditionalFormatting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Planilha11"/>
  <dimension ref="A1:FS113"/>
  <sheetViews>
    <sheetView zoomScale="115" zoomScaleNormal="115" workbookViewId="0">
      <pane xSplit="3" ySplit="8" topLeftCell="D9" activePane="bottomRight" state="frozen"/>
      <selection pane="topRight" activeCell="D1" sqref="D1"/>
      <selection pane="bottomLeft" activeCell="A9" sqref="A9"/>
      <selection pane="bottomRight" activeCell="D9" sqref="D9"/>
    </sheetView>
  </sheetViews>
  <sheetFormatPr defaultColWidth="8.85546875" defaultRowHeight="15" x14ac:dyDescent="0.25"/>
  <cols>
    <col min="1" max="1" width="1.85546875" customWidth="1"/>
    <col min="2" max="2" width="8.28515625" style="217" customWidth="1"/>
    <col min="3" max="3" width="8.85546875" style="217" customWidth="1"/>
    <col min="4" max="4" width="30.140625" customWidth="1"/>
    <col min="5" max="5" width="4.140625" customWidth="1"/>
    <col min="6" max="6" width="1.5703125" customWidth="1"/>
    <col min="7" max="7" width="4.28515625" customWidth="1"/>
    <col min="8" max="8" width="4.42578125" customWidth="1"/>
    <col min="9" max="9" width="1.7109375" customWidth="1"/>
    <col min="10" max="10" width="3.85546875" customWidth="1"/>
    <col min="11" max="11" width="3.7109375" customWidth="1"/>
    <col min="12" max="12" width="14.5703125" customWidth="1"/>
    <col min="13" max="13" width="3.28515625" customWidth="1"/>
    <col min="14" max="14" width="5.28515625" customWidth="1"/>
    <col min="15" max="15" width="1.85546875" customWidth="1"/>
    <col min="16" max="16" width="4.140625" customWidth="1"/>
    <col min="17" max="17" width="3.7109375" customWidth="1"/>
    <col min="18" max="18" width="13.5703125" customWidth="1"/>
    <col min="19" max="19" width="5" customWidth="1"/>
    <col min="20" max="20" width="13.5703125" customWidth="1"/>
    <col min="21" max="21" width="1.7109375" customWidth="1"/>
    <col min="22" max="22" width="4.28515625" customWidth="1"/>
    <col min="23" max="23" width="12.7109375" customWidth="1"/>
    <col min="24" max="24" width="1.7109375" customWidth="1"/>
    <col min="25" max="25" width="5.140625" customWidth="1"/>
    <col min="26" max="26" width="1.28515625" customWidth="1"/>
    <col min="27" max="27" width="7.28515625" style="42" customWidth="1"/>
    <col min="28" max="31" width="10.28515625" style="42" customWidth="1"/>
    <col min="32" max="32" width="27.5703125" style="42" customWidth="1"/>
    <col min="33" max="33" width="11.85546875" style="42" customWidth="1"/>
    <col min="34" max="34" width="2.140625" style="42" customWidth="1"/>
    <col min="35" max="175" width="8.85546875" style="42"/>
  </cols>
  <sheetData>
    <row r="1" spans="1:175" ht="15.6" customHeight="1" x14ac:dyDescent="0.25">
      <c r="A1" s="6"/>
      <c r="B1" s="228"/>
      <c r="C1" s="173" t="str">
        <f>Capa!A1</f>
        <v>MEGplan MEGIA 2026</v>
      </c>
      <c r="D1" s="176"/>
      <c r="E1" s="311" t="s">
        <v>105</v>
      </c>
      <c r="F1" s="176"/>
      <c r="G1" s="176"/>
      <c r="H1" s="176"/>
      <c r="I1" s="176"/>
      <c r="J1" s="176"/>
      <c r="K1" s="176"/>
      <c r="L1" s="176"/>
      <c r="M1" s="176"/>
      <c r="N1" s="176"/>
      <c r="O1" s="176"/>
      <c r="P1" s="176"/>
      <c r="Q1" s="176"/>
      <c r="R1" s="176"/>
      <c r="S1" s="176"/>
      <c r="T1" s="176"/>
      <c r="U1" s="176"/>
      <c r="V1" s="176"/>
      <c r="W1" s="176"/>
      <c r="X1" s="176"/>
      <c r="Y1" s="176"/>
      <c r="Z1" s="176"/>
      <c r="AA1" s="218"/>
      <c r="AB1" s="218"/>
      <c r="AC1" s="218"/>
      <c r="AD1" s="218"/>
      <c r="AE1" s="218"/>
      <c r="AF1" s="218"/>
      <c r="AG1" s="218"/>
      <c r="AH1" s="218"/>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row>
    <row r="2" spans="1:175" ht="19.350000000000001" customHeight="1" x14ac:dyDescent="0.25">
      <c r="A2" s="6"/>
      <c r="B2" s="278" t="str">
        <f>CONCATENATE("Item ",'Quadro Geral'!B33)</f>
        <v xml:space="preserve">Item 8.3 Sociais </v>
      </c>
      <c r="C2" s="278"/>
      <c r="D2" s="279"/>
      <c r="E2" s="6"/>
      <c r="F2" s="6"/>
      <c r="G2" s="6"/>
      <c r="H2" s="6"/>
      <c r="I2" s="6"/>
      <c r="J2" s="6"/>
      <c r="K2" s="6"/>
      <c r="L2" s="6"/>
      <c r="M2" s="6"/>
      <c r="N2" s="6"/>
      <c r="O2" s="6"/>
      <c r="P2" s="6"/>
      <c r="Q2" s="6"/>
      <c r="R2" s="6"/>
      <c r="S2" s="6"/>
      <c r="T2" s="6"/>
      <c r="U2" s="180"/>
      <c r="V2" s="180"/>
      <c r="W2" s="180"/>
      <c r="X2" s="180"/>
      <c r="Y2" s="180"/>
      <c r="Z2" s="180"/>
      <c r="AA2" s="44"/>
      <c r="AB2" s="44"/>
      <c r="AC2" s="44"/>
      <c r="AD2" s="44"/>
      <c r="AE2" s="44"/>
      <c r="AF2" s="44"/>
      <c r="AG2" s="44"/>
      <c r="AH2" s="44"/>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row>
    <row r="3" spans="1:175" ht="13.35" customHeight="1" x14ac:dyDescent="0.3">
      <c r="A3" s="6"/>
      <c r="B3" s="6"/>
      <c r="C3" s="6"/>
      <c r="D3" s="6"/>
      <c r="E3" s="229"/>
      <c r="F3" s="6"/>
      <c r="G3" s="377" t="s">
        <v>68</v>
      </c>
      <c r="H3" s="377"/>
      <c r="I3" s="377"/>
      <c r="J3" s="377"/>
      <c r="K3" s="377"/>
      <c r="L3" s="377"/>
      <c r="M3" s="377"/>
      <c r="N3" s="377"/>
      <c r="O3" s="377"/>
      <c r="P3" s="377"/>
      <c r="Q3" s="377"/>
      <c r="R3" s="377"/>
      <c r="S3" s="377"/>
      <c r="T3" s="377"/>
      <c r="U3" s="377"/>
      <c r="V3" s="377"/>
      <c r="W3" s="377"/>
      <c r="X3" s="180"/>
      <c r="Y3" s="180"/>
      <c r="Z3" s="180"/>
      <c r="AA3" s="44"/>
      <c r="AB3" s="44"/>
      <c r="AC3" s="44"/>
      <c r="AD3" s="44"/>
      <c r="AE3" s="44"/>
      <c r="AF3" s="44"/>
      <c r="AG3" s="44"/>
      <c r="AH3" s="44"/>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row>
    <row r="4" spans="1:175" ht="17.25" customHeight="1" x14ac:dyDescent="0.35">
      <c r="A4" s="202"/>
      <c r="B4" s="376">
        <f>IF(COUNTIF($D8:$D47,"*")&gt;0,(COUNTIFS($D8:$D47,"*",$F8:$F47,"1",V8:V47,"&gt;=0")+COUNTIFS($D8:$D47,"*",$F8:$F47,"&lt;&gt;1",E8:E47,"*"))/COUNTIF($D8:$D47,"*"),0)</f>
        <v>0</v>
      </c>
      <c r="C4" s="376"/>
      <c r="D4" s="376"/>
      <c r="E4" s="229"/>
      <c r="F4" s="6"/>
      <c r="G4" s="378" t="s">
        <v>71</v>
      </c>
      <c r="H4" s="379"/>
      <c r="I4" s="182"/>
      <c r="J4" s="380" t="s">
        <v>72</v>
      </c>
      <c r="K4" s="380"/>
      <c r="L4" s="380"/>
      <c r="M4" s="380"/>
      <c r="N4" s="380"/>
      <c r="O4" s="182"/>
      <c r="P4" s="380" t="s">
        <v>73</v>
      </c>
      <c r="Q4" s="380"/>
      <c r="R4" s="380"/>
      <c r="S4" s="380"/>
      <c r="T4" s="380"/>
      <c r="U4" s="180"/>
      <c r="V4" s="381" t="s">
        <v>74</v>
      </c>
      <c r="W4" s="382"/>
      <c r="X4" s="180"/>
      <c r="Y4" s="180"/>
      <c r="Z4" s="180"/>
      <c r="AA4" s="370" t="s">
        <v>94</v>
      </c>
      <c r="AB4" s="371"/>
      <c r="AC4" s="371"/>
      <c r="AD4" s="371"/>
      <c r="AE4" s="371"/>
      <c r="AF4" s="371"/>
      <c r="AG4" s="372"/>
      <c r="AH4" s="44"/>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row>
    <row r="5" spans="1:175" ht="12.95" customHeight="1" x14ac:dyDescent="0.25">
      <c r="A5" s="183"/>
      <c r="B5" s="232"/>
      <c r="C5" s="233"/>
      <c r="D5" s="184"/>
      <c r="E5" s="234"/>
      <c r="F5" s="185"/>
      <c r="G5" s="234"/>
      <c r="H5" s="234"/>
      <c r="I5" s="185"/>
      <c r="J5" s="234"/>
      <c r="K5" s="234"/>
      <c r="L5" s="234"/>
      <c r="M5" s="234"/>
      <c r="N5" s="234"/>
      <c r="O5" s="185"/>
      <c r="P5" s="234"/>
      <c r="Q5" s="234"/>
      <c r="R5" s="234"/>
      <c r="S5" s="234"/>
      <c r="T5" s="235"/>
      <c r="U5" s="180"/>
      <c r="V5" s="180"/>
      <c r="W5" s="180"/>
      <c r="X5" s="180"/>
      <c r="Y5" s="180"/>
      <c r="Z5" s="180"/>
      <c r="AA5" s="44"/>
      <c r="AB5" s="44"/>
      <c r="AC5" s="44"/>
      <c r="AD5" s="44"/>
      <c r="AE5" s="44"/>
      <c r="AF5" s="44"/>
      <c r="AG5" s="44"/>
      <c r="AH5" s="44"/>
    </row>
    <row r="6" spans="1:175" s="188" customFormat="1" ht="61.35" customHeight="1" x14ac:dyDescent="0.35">
      <c r="A6" s="181"/>
      <c r="B6" s="230" t="s">
        <v>69</v>
      </c>
      <c r="C6" s="231" t="s">
        <v>103</v>
      </c>
      <c r="D6" s="275" t="s">
        <v>70</v>
      </c>
      <c r="E6" s="276" t="s">
        <v>90</v>
      </c>
      <c r="F6" s="182"/>
      <c r="G6" s="236" t="s">
        <v>99</v>
      </c>
      <c r="H6" s="237" t="s">
        <v>91</v>
      </c>
      <c r="I6" s="182"/>
      <c r="J6" s="236" t="s">
        <v>97</v>
      </c>
      <c r="K6" s="237" t="s">
        <v>96</v>
      </c>
      <c r="L6" s="238" t="s">
        <v>75</v>
      </c>
      <c r="M6" s="236" t="s">
        <v>76</v>
      </c>
      <c r="N6" s="236" t="s">
        <v>77</v>
      </c>
      <c r="O6" s="182"/>
      <c r="P6" s="236" t="s">
        <v>98</v>
      </c>
      <c r="Q6" s="237" t="s">
        <v>92</v>
      </c>
      <c r="R6" s="238" t="s">
        <v>78</v>
      </c>
      <c r="S6" s="236" t="s">
        <v>79</v>
      </c>
      <c r="T6" s="238" t="s">
        <v>80</v>
      </c>
      <c r="U6" s="186"/>
      <c r="V6" s="237" t="s">
        <v>93</v>
      </c>
      <c r="W6" s="238" t="s">
        <v>81</v>
      </c>
      <c r="X6" s="186"/>
      <c r="Y6" s="239" t="s">
        <v>95</v>
      </c>
      <c r="Z6" s="186"/>
      <c r="AA6" s="249" t="s">
        <v>82</v>
      </c>
      <c r="AB6" s="250" t="s">
        <v>84</v>
      </c>
      <c r="AC6" s="250" t="s">
        <v>83</v>
      </c>
      <c r="AD6" s="250" t="s">
        <v>85</v>
      </c>
      <c r="AE6" s="250" t="s">
        <v>86</v>
      </c>
      <c r="AF6" s="250" t="s">
        <v>87</v>
      </c>
      <c r="AG6" s="251" t="s">
        <v>88</v>
      </c>
      <c r="AH6" s="187"/>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row>
    <row r="7" spans="1:175" s="188" customFormat="1" ht="4.7" customHeight="1" x14ac:dyDescent="0.25">
      <c r="A7" s="181"/>
      <c r="B7" s="181"/>
      <c r="C7" s="189"/>
      <c r="D7" s="190"/>
      <c r="E7" s="191"/>
      <c r="F7" s="192"/>
      <c r="G7" s="191"/>
      <c r="H7" s="191"/>
      <c r="I7" s="192"/>
      <c r="J7" s="191"/>
      <c r="K7" s="191"/>
      <c r="L7" s="191"/>
      <c r="M7" s="191"/>
      <c r="N7" s="191"/>
      <c r="O7" s="185"/>
      <c r="P7" s="191"/>
      <c r="Q7" s="191"/>
      <c r="R7" s="191"/>
      <c r="S7" s="191"/>
      <c r="T7" s="191"/>
      <c r="U7" s="192"/>
      <c r="V7" s="192"/>
      <c r="W7" s="192"/>
      <c r="X7" s="192"/>
      <c r="Y7" s="192"/>
      <c r="Z7" s="192"/>
      <c r="AA7" s="187"/>
      <c r="AB7" s="187"/>
      <c r="AC7" s="187"/>
      <c r="AD7" s="187"/>
      <c r="AE7" s="187"/>
      <c r="AF7" s="187"/>
      <c r="AG7" s="187"/>
      <c r="AH7" s="187"/>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row>
    <row r="8" spans="1:175" ht="6.6" customHeight="1" x14ac:dyDescent="0.25">
      <c r="A8" s="193"/>
      <c r="B8" s="220"/>
      <c r="C8" s="195"/>
      <c r="D8" s="195"/>
      <c r="E8" s="196"/>
      <c r="F8" s="182"/>
      <c r="G8" s="196"/>
      <c r="H8" s="196"/>
      <c r="I8" s="199"/>
      <c r="J8" s="196"/>
      <c r="K8" s="196"/>
      <c r="L8" s="198"/>
      <c r="M8" s="196"/>
      <c r="N8" s="196"/>
      <c r="O8" s="199"/>
      <c r="P8" s="196"/>
      <c r="Q8" s="196"/>
      <c r="R8" s="196"/>
      <c r="S8" s="196"/>
      <c r="T8" s="196"/>
      <c r="U8" s="226"/>
      <c r="V8" s="196"/>
      <c r="W8" s="196"/>
      <c r="X8" s="200"/>
      <c r="Y8" s="201"/>
      <c r="Z8" s="200"/>
      <c r="AA8" s="252"/>
      <c r="AB8" s="207"/>
      <c r="AC8" s="207"/>
      <c r="AD8" s="207"/>
      <c r="AE8" s="207"/>
      <c r="AF8" s="253"/>
      <c r="AG8" s="254"/>
      <c r="AH8" s="44"/>
    </row>
    <row r="9" spans="1:175" ht="18.95" customHeight="1" x14ac:dyDescent="0.25">
      <c r="A9" s="202">
        <v>8</v>
      </c>
      <c r="B9" s="221"/>
      <c r="C9" s="219"/>
      <c r="D9" s="203"/>
      <c r="E9" s="41"/>
      <c r="F9" s="225" t="str">
        <f t="shared" ref="F9:F46" si="0">IF(OR(ISNUMBER(SEARCH("N",$E9)),ISNUMBER(SEARCH("E",$E9))),1,"")</f>
        <v/>
      </c>
      <c r="G9" s="41"/>
      <c r="H9" s="41"/>
      <c r="I9" s="241" t="str">
        <f>IF(G9="S",IF(H9=3,1,IF(H9=2,0.6,IF(H9=1,0.3,0))),"")</f>
        <v/>
      </c>
      <c r="J9" s="41"/>
      <c r="K9" s="41"/>
      <c r="L9" s="41"/>
      <c r="M9" s="41"/>
      <c r="N9" s="41"/>
      <c r="O9" s="241" t="str">
        <f>IF(AND($F9=1,J9="S"),IF(K9=3,1,IF(K9=2,0.6,IF(K9=1,0.3,0))),"")</f>
        <v/>
      </c>
      <c r="P9" s="41"/>
      <c r="Q9" s="41"/>
      <c r="R9" s="41"/>
      <c r="S9" s="41"/>
      <c r="T9" s="41"/>
      <c r="U9" s="241" t="str">
        <f>IF(AND($F9=1,P9="S"),IF(Q9=3,1,IF(Q9=2,0.6,IF(Q9=1,0.3,0))),"")</f>
        <v/>
      </c>
      <c r="V9" s="240"/>
      <c r="W9" s="240"/>
      <c r="X9" s="241" t="str">
        <f>IF($F9=1,IF(V9=3,1,IF(V9=2,0.6,IF(V9=1,0.3,0))),"")</f>
        <v/>
      </c>
      <c r="Y9" s="277" t="str">
        <f>IF(AND(A9=8,NOT(ISBLANK(D9))),IF(F9&lt;&gt;1,I9,ROUND((IF(I9&lt;&gt;"",I9*30,0)+IF(O9&lt;&gt;"",O9*20,0)+IF(U9&lt;&gt;"",U9*30,0)+IF(X9&lt;&gt;"",X9*20,0))/((I9&lt;&gt;"")*30+(O9&lt;&gt;"")*20+(U9&lt;&gt;"")*30+(X9&lt;&gt;"")*20),2)),"")</f>
        <v/>
      </c>
      <c r="Z9" s="200"/>
      <c r="AA9" s="205"/>
      <c r="AB9" s="55"/>
      <c r="AC9" s="205"/>
      <c r="AD9" s="205"/>
      <c r="AE9" s="205"/>
      <c r="AF9" s="205"/>
      <c r="AG9" s="206"/>
      <c r="AH9" s="44"/>
    </row>
    <row r="10" spans="1:175" ht="18.95" customHeight="1" x14ac:dyDescent="0.25">
      <c r="A10" s="202">
        <v>8</v>
      </c>
      <c r="B10" s="221"/>
      <c r="C10" s="219"/>
      <c r="D10" s="203"/>
      <c r="E10" s="41"/>
      <c r="F10" s="225" t="str">
        <f t="shared" si="0"/>
        <v/>
      </c>
      <c r="G10" s="41"/>
      <c r="H10" s="41"/>
      <c r="I10" s="241" t="str">
        <f t="shared" ref="I10:I46" si="1">IF(G10="S",IF(H10=3,1,IF(H10=2,0.6,IF(H10=1,0.3,0))),"")</f>
        <v/>
      </c>
      <c r="J10" s="41"/>
      <c r="K10" s="41"/>
      <c r="L10" s="41"/>
      <c r="M10" s="41"/>
      <c r="N10" s="41"/>
      <c r="O10" s="241" t="str">
        <f t="shared" ref="O10:O18" si="2">IF(AND($F10=1,J10="S"),IF(K10=3,1,IF(K10=2,0.6,IF(K10=1,0.3,0))),"")</f>
        <v/>
      </c>
      <c r="P10" s="41"/>
      <c r="Q10" s="41"/>
      <c r="R10" s="41"/>
      <c r="S10" s="41"/>
      <c r="T10" s="41"/>
      <c r="U10" s="241" t="str">
        <f t="shared" ref="U10:U18" si="3">IF(AND($F10=1,P10="S"),IF(Q10=3,1,IF(Q10=2,0.6,IF(Q10=1,0.3,0))),"")</f>
        <v/>
      </c>
      <c r="V10" s="240"/>
      <c r="W10" s="240"/>
      <c r="X10" s="241" t="str">
        <f t="shared" ref="X10:X18" si="4">IF($F10=1,IF(V10=3,1,IF(V10=2,0.6,IF(V10=1,0.3,0))),"")</f>
        <v/>
      </c>
      <c r="Y10" s="277" t="str">
        <f t="shared" ref="Y10:Y46" si="5">IF(AND(A10=8,NOT(ISBLANK(D10))),IF(F10&lt;&gt;1,I10,ROUND((IF(I10&lt;&gt;"",I10*30,0)+IF(O10&lt;&gt;"",O10*20,0)+IF(U10&lt;&gt;"",U10*30,0)+IF(X10&lt;&gt;"",X10*20,0))/((I10&lt;&gt;"")*30+(O10&lt;&gt;"")*20+(U10&lt;&gt;"")*30+(X10&lt;&gt;"")*20),2)),"")</f>
        <v/>
      </c>
      <c r="Z10" s="200"/>
      <c r="AA10" s="205"/>
      <c r="AB10" s="55"/>
      <c r="AC10" s="205"/>
      <c r="AD10" s="205"/>
      <c r="AE10" s="205"/>
      <c r="AF10" s="205"/>
      <c r="AG10" s="206"/>
      <c r="AH10" s="44"/>
    </row>
    <row r="11" spans="1:175" ht="18.95" customHeight="1" x14ac:dyDescent="0.25">
      <c r="A11" s="202">
        <v>8</v>
      </c>
      <c r="B11" s="221"/>
      <c r="C11" s="219"/>
      <c r="D11" s="203"/>
      <c r="E11" s="41"/>
      <c r="F11" s="225" t="str">
        <f t="shared" si="0"/>
        <v/>
      </c>
      <c r="G11" s="41"/>
      <c r="H11" s="41"/>
      <c r="I11" s="241" t="str">
        <f t="shared" si="1"/>
        <v/>
      </c>
      <c r="J11" s="41"/>
      <c r="K11" s="41"/>
      <c r="L11" s="41"/>
      <c r="M11" s="41"/>
      <c r="N11" s="41"/>
      <c r="O11" s="241" t="str">
        <f t="shared" si="2"/>
        <v/>
      </c>
      <c r="P11" s="41"/>
      <c r="Q11" s="41"/>
      <c r="R11" s="41"/>
      <c r="S11" s="41"/>
      <c r="T11" s="41"/>
      <c r="U11" s="241" t="str">
        <f t="shared" si="3"/>
        <v/>
      </c>
      <c r="V11" s="240"/>
      <c r="W11" s="240"/>
      <c r="X11" s="241" t="str">
        <f t="shared" si="4"/>
        <v/>
      </c>
      <c r="Y11" s="277" t="str">
        <f t="shared" si="5"/>
        <v/>
      </c>
      <c r="Z11" s="200"/>
      <c r="AA11" s="205"/>
      <c r="AB11" s="55"/>
      <c r="AC11" s="205"/>
      <c r="AD11" s="205"/>
      <c r="AE11" s="205"/>
      <c r="AF11" s="205"/>
      <c r="AG11" s="206"/>
      <c r="AH11" s="44"/>
    </row>
    <row r="12" spans="1:175" ht="18.95" customHeight="1" x14ac:dyDescent="0.25">
      <c r="A12" s="202">
        <v>8</v>
      </c>
      <c r="B12" s="221"/>
      <c r="C12" s="219"/>
      <c r="D12" s="203"/>
      <c r="E12" s="41"/>
      <c r="F12" s="225" t="str">
        <f t="shared" si="0"/>
        <v/>
      </c>
      <c r="G12" s="41"/>
      <c r="H12" s="41"/>
      <c r="I12" s="241" t="str">
        <f t="shared" si="1"/>
        <v/>
      </c>
      <c r="J12" s="41"/>
      <c r="K12" s="41"/>
      <c r="L12" s="41"/>
      <c r="M12" s="41"/>
      <c r="N12" s="41"/>
      <c r="O12" s="241" t="str">
        <f t="shared" si="2"/>
        <v/>
      </c>
      <c r="P12" s="41"/>
      <c r="Q12" s="41"/>
      <c r="R12" s="41"/>
      <c r="S12" s="41"/>
      <c r="T12" s="41"/>
      <c r="U12" s="241" t="str">
        <f t="shared" si="3"/>
        <v/>
      </c>
      <c r="V12" s="240"/>
      <c r="W12" s="240"/>
      <c r="X12" s="241" t="str">
        <f t="shared" si="4"/>
        <v/>
      </c>
      <c r="Y12" s="277" t="str">
        <f t="shared" si="5"/>
        <v/>
      </c>
      <c r="Z12" s="200"/>
      <c r="AA12" s="205"/>
      <c r="AB12" s="55"/>
      <c r="AC12" s="205"/>
      <c r="AD12" s="205"/>
      <c r="AE12" s="205"/>
      <c r="AF12" s="205"/>
      <c r="AG12" s="206"/>
      <c r="AH12" s="44"/>
    </row>
    <row r="13" spans="1:175" ht="18.95" customHeight="1" x14ac:dyDescent="0.25">
      <c r="A13" s="202">
        <v>8</v>
      </c>
      <c r="B13" s="221"/>
      <c r="C13" s="219"/>
      <c r="D13" s="203"/>
      <c r="E13" s="41"/>
      <c r="F13" s="225" t="str">
        <f t="shared" si="0"/>
        <v/>
      </c>
      <c r="G13" s="41"/>
      <c r="H13" s="41"/>
      <c r="I13" s="241" t="str">
        <f t="shared" si="1"/>
        <v/>
      </c>
      <c r="J13" s="41"/>
      <c r="K13" s="41"/>
      <c r="L13" s="41"/>
      <c r="M13" s="41"/>
      <c r="N13" s="41"/>
      <c r="O13" s="241" t="str">
        <f t="shared" si="2"/>
        <v/>
      </c>
      <c r="P13" s="41"/>
      <c r="Q13" s="41"/>
      <c r="R13" s="41"/>
      <c r="S13" s="41"/>
      <c r="T13" s="41"/>
      <c r="U13" s="241" t="str">
        <f t="shared" si="3"/>
        <v/>
      </c>
      <c r="V13" s="240"/>
      <c r="W13" s="240"/>
      <c r="X13" s="241" t="str">
        <f t="shared" si="4"/>
        <v/>
      </c>
      <c r="Y13" s="277" t="str">
        <f t="shared" si="5"/>
        <v/>
      </c>
      <c r="Z13" s="200"/>
      <c r="AA13" s="205"/>
      <c r="AB13" s="55"/>
      <c r="AC13" s="205"/>
      <c r="AD13" s="205"/>
      <c r="AE13" s="205"/>
      <c r="AF13" s="205"/>
      <c r="AG13" s="206"/>
      <c r="AH13" s="44"/>
    </row>
    <row r="14" spans="1:175" ht="18.95" customHeight="1" x14ac:dyDescent="0.25">
      <c r="A14" s="202">
        <v>8</v>
      </c>
      <c r="B14" s="221"/>
      <c r="C14" s="219"/>
      <c r="D14" s="203"/>
      <c r="E14" s="41"/>
      <c r="F14" s="225" t="str">
        <f t="shared" si="0"/>
        <v/>
      </c>
      <c r="G14" s="41"/>
      <c r="H14" s="41"/>
      <c r="I14" s="241" t="str">
        <f t="shared" si="1"/>
        <v/>
      </c>
      <c r="J14" s="41"/>
      <c r="K14" s="41"/>
      <c r="L14" s="41"/>
      <c r="M14" s="41"/>
      <c r="N14" s="41"/>
      <c r="O14" s="241" t="str">
        <f t="shared" si="2"/>
        <v/>
      </c>
      <c r="P14" s="41"/>
      <c r="Q14" s="41"/>
      <c r="R14" s="41"/>
      <c r="S14" s="41"/>
      <c r="T14" s="41"/>
      <c r="U14" s="241" t="str">
        <f t="shared" si="3"/>
        <v/>
      </c>
      <c r="V14" s="240"/>
      <c r="W14" s="240"/>
      <c r="X14" s="241" t="str">
        <f t="shared" si="4"/>
        <v/>
      </c>
      <c r="Y14" s="277" t="str">
        <f t="shared" si="5"/>
        <v/>
      </c>
      <c r="Z14" s="200"/>
      <c r="AA14" s="205"/>
      <c r="AB14" s="55"/>
      <c r="AC14" s="205"/>
      <c r="AD14" s="205"/>
      <c r="AE14" s="205"/>
      <c r="AF14" s="205"/>
      <c r="AG14" s="206"/>
      <c r="AH14" s="44"/>
    </row>
    <row r="15" spans="1:175" ht="18.95" customHeight="1" x14ac:dyDescent="0.25">
      <c r="A15" s="202">
        <v>8</v>
      </c>
      <c r="B15" s="221"/>
      <c r="C15" s="219"/>
      <c r="D15" s="203"/>
      <c r="E15" s="41"/>
      <c r="F15" s="225" t="str">
        <f t="shared" si="0"/>
        <v/>
      </c>
      <c r="G15" s="41"/>
      <c r="H15" s="41"/>
      <c r="I15" s="241" t="str">
        <f t="shared" si="1"/>
        <v/>
      </c>
      <c r="J15" s="41"/>
      <c r="K15" s="41"/>
      <c r="L15" s="41"/>
      <c r="M15" s="41"/>
      <c r="N15" s="41"/>
      <c r="O15" s="241" t="str">
        <f t="shared" si="2"/>
        <v/>
      </c>
      <c r="P15" s="41"/>
      <c r="Q15" s="41"/>
      <c r="R15" s="41"/>
      <c r="S15" s="41"/>
      <c r="T15" s="41"/>
      <c r="U15" s="241" t="str">
        <f t="shared" si="3"/>
        <v/>
      </c>
      <c r="V15" s="240"/>
      <c r="W15" s="240"/>
      <c r="X15" s="241" t="str">
        <f t="shared" si="4"/>
        <v/>
      </c>
      <c r="Y15" s="277" t="str">
        <f t="shared" si="5"/>
        <v/>
      </c>
      <c r="Z15" s="200"/>
      <c r="AA15" s="205"/>
      <c r="AB15" s="55"/>
      <c r="AC15" s="205"/>
      <c r="AD15" s="205"/>
      <c r="AE15" s="205"/>
      <c r="AF15" s="205"/>
      <c r="AG15" s="206"/>
      <c r="AH15" s="44"/>
    </row>
    <row r="16" spans="1:175" ht="18.95" customHeight="1" x14ac:dyDescent="0.25">
      <c r="A16" s="202">
        <v>8</v>
      </c>
      <c r="B16" s="221"/>
      <c r="C16" s="219"/>
      <c r="D16" s="203"/>
      <c r="E16" s="41"/>
      <c r="F16" s="225" t="str">
        <f t="shared" si="0"/>
        <v/>
      </c>
      <c r="G16" s="41"/>
      <c r="H16" s="41"/>
      <c r="I16" s="241" t="str">
        <f t="shared" si="1"/>
        <v/>
      </c>
      <c r="J16" s="41"/>
      <c r="K16" s="41"/>
      <c r="L16" s="41"/>
      <c r="M16" s="41"/>
      <c r="N16" s="41"/>
      <c r="O16" s="241" t="str">
        <f t="shared" si="2"/>
        <v/>
      </c>
      <c r="P16" s="41"/>
      <c r="Q16" s="41"/>
      <c r="R16" s="41"/>
      <c r="S16" s="41"/>
      <c r="T16" s="41"/>
      <c r="U16" s="241" t="str">
        <f t="shared" si="3"/>
        <v/>
      </c>
      <c r="V16" s="240"/>
      <c r="W16" s="240"/>
      <c r="X16" s="241" t="str">
        <f t="shared" si="4"/>
        <v/>
      </c>
      <c r="Y16" s="277" t="str">
        <f t="shared" si="5"/>
        <v/>
      </c>
      <c r="Z16" s="200"/>
      <c r="AA16" s="205"/>
      <c r="AB16" s="55"/>
      <c r="AC16" s="205"/>
      <c r="AD16" s="205"/>
      <c r="AE16" s="205"/>
      <c r="AF16" s="205"/>
      <c r="AG16" s="206"/>
      <c r="AH16" s="44"/>
    </row>
    <row r="17" spans="1:34" ht="18.95" customHeight="1" x14ac:dyDescent="0.25">
      <c r="A17" s="202">
        <v>8</v>
      </c>
      <c r="B17" s="221"/>
      <c r="C17" s="219"/>
      <c r="D17" s="203"/>
      <c r="E17" s="41"/>
      <c r="F17" s="225" t="str">
        <f t="shared" si="0"/>
        <v/>
      </c>
      <c r="G17" s="41"/>
      <c r="H17" s="41"/>
      <c r="I17" s="241" t="str">
        <f t="shared" si="1"/>
        <v/>
      </c>
      <c r="J17" s="41"/>
      <c r="K17" s="41"/>
      <c r="L17" s="41"/>
      <c r="M17" s="41"/>
      <c r="N17" s="41"/>
      <c r="O17" s="241" t="str">
        <f t="shared" si="2"/>
        <v/>
      </c>
      <c r="P17" s="41"/>
      <c r="Q17" s="41"/>
      <c r="R17" s="41"/>
      <c r="S17" s="41"/>
      <c r="T17" s="41"/>
      <c r="U17" s="241" t="str">
        <f t="shared" si="3"/>
        <v/>
      </c>
      <c r="V17" s="240"/>
      <c r="W17" s="240"/>
      <c r="X17" s="241" t="str">
        <f t="shared" si="4"/>
        <v/>
      </c>
      <c r="Y17" s="277" t="str">
        <f t="shared" si="5"/>
        <v/>
      </c>
      <c r="Z17" s="200"/>
      <c r="AA17" s="205"/>
      <c r="AB17" s="55"/>
      <c r="AC17" s="205"/>
      <c r="AD17" s="205"/>
      <c r="AE17" s="205"/>
      <c r="AF17" s="205"/>
      <c r="AG17" s="206"/>
      <c r="AH17" s="44"/>
    </row>
    <row r="18" spans="1:34" ht="18.95" customHeight="1" x14ac:dyDescent="0.25">
      <c r="A18" s="202">
        <v>8</v>
      </c>
      <c r="B18" s="221"/>
      <c r="C18" s="219"/>
      <c r="D18" s="203"/>
      <c r="E18" s="41"/>
      <c r="F18" s="225" t="str">
        <f t="shared" si="0"/>
        <v/>
      </c>
      <c r="G18" s="41"/>
      <c r="H18" s="41"/>
      <c r="I18" s="241" t="str">
        <f t="shared" si="1"/>
        <v/>
      </c>
      <c r="J18" s="41"/>
      <c r="K18" s="41"/>
      <c r="L18" s="41"/>
      <c r="M18" s="41"/>
      <c r="N18" s="41"/>
      <c r="O18" s="241" t="str">
        <f t="shared" si="2"/>
        <v/>
      </c>
      <c r="P18" s="41"/>
      <c r="Q18" s="41"/>
      <c r="R18" s="41"/>
      <c r="S18" s="41"/>
      <c r="T18" s="41"/>
      <c r="U18" s="241" t="str">
        <f t="shared" si="3"/>
        <v/>
      </c>
      <c r="V18" s="240"/>
      <c r="W18" s="240"/>
      <c r="X18" s="241" t="str">
        <f t="shared" si="4"/>
        <v/>
      </c>
      <c r="Y18" s="277" t="str">
        <f t="shared" si="5"/>
        <v/>
      </c>
      <c r="Z18" s="200"/>
      <c r="AA18" s="205"/>
      <c r="AB18" s="55"/>
      <c r="AC18" s="205"/>
      <c r="AD18" s="205"/>
      <c r="AE18" s="205"/>
      <c r="AF18" s="205"/>
      <c r="AG18" s="206"/>
      <c r="AH18" s="44"/>
    </row>
    <row r="19" spans="1:34" ht="18.95" customHeight="1" x14ac:dyDescent="0.25">
      <c r="A19" s="202">
        <v>8</v>
      </c>
      <c r="B19" s="221"/>
      <c r="C19" s="219"/>
      <c r="D19" s="203"/>
      <c r="E19" s="41"/>
      <c r="F19" s="225" t="str">
        <f t="shared" si="0"/>
        <v/>
      </c>
      <c r="G19" s="41"/>
      <c r="H19" s="41"/>
      <c r="I19" s="241" t="str">
        <f t="shared" si="1"/>
        <v/>
      </c>
      <c r="J19" s="41"/>
      <c r="K19" s="41"/>
      <c r="L19" s="41"/>
      <c r="M19" s="41"/>
      <c r="N19" s="41"/>
      <c r="O19" s="241" t="str">
        <f t="shared" ref="O19" si="6">IF(AND($F19=1,J19="S"),IF(K19=3,1,IF(K19=2,0.6,IF(K19=1,0.3,0))),"")</f>
        <v/>
      </c>
      <c r="P19" s="41"/>
      <c r="Q19" s="41"/>
      <c r="R19" s="41"/>
      <c r="S19" s="41"/>
      <c r="T19" s="41"/>
      <c r="U19" s="241" t="str">
        <f t="shared" ref="U19" si="7">IF(AND($F19=1,P19="S"),IF(Q19=3,1,IF(Q19=2,0.6,IF(Q19=1,0.3,0))),"")</f>
        <v/>
      </c>
      <c r="V19" s="240"/>
      <c r="W19" s="240"/>
      <c r="X19" s="241" t="str">
        <f t="shared" ref="X19" si="8">IF($F19=1,IF(V19=3,1,IF(V19=2,0.6,IF(V19=1,0.3,0))),"")</f>
        <v/>
      </c>
      <c r="Y19" s="277" t="str">
        <f t="shared" si="5"/>
        <v/>
      </c>
      <c r="Z19" s="200"/>
      <c r="AA19" s="205"/>
      <c r="AB19" s="55"/>
      <c r="AC19" s="205"/>
      <c r="AD19" s="205"/>
      <c r="AE19" s="205"/>
      <c r="AF19" s="205"/>
      <c r="AG19" s="206"/>
      <c r="AH19" s="44"/>
    </row>
    <row r="20" spans="1:34" ht="18.75" customHeight="1" x14ac:dyDescent="0.25">
      <c r="A20" s="202">
        <v>8</v>
      </c>
      <c r="B20" s="221"/>
      <c r="C20" s="219"/>
      <c r="D20" s="203"/>
      <c r="E20" s="41"/>
      <c r="F20" s="225" t="str">
        <f t="shared" si="0"/>
        <v/>
      </c>
      <c r="G20" s="41"/>
      <c r="H20" s="41"/>
      <c r="I20" s="241" t="str">
        <f t="shared" si="1"/>
        <v/>
      </c>
      <c r="J20" s="41"/>
      <c r="K20" s="41"/>
      <c r="L20" s="41"/>
      <c r="M20" s="41"/>
      <c r="N20" s="41"/>
      <c r="O20" s="241" t="str">
        <f t="shared" ref="O20:O38" si="9">IF(AND($F20=1,J20="S"),IF(K20=3,1,IF(K20=2,0.6,IF(K20=1,0.3,0))),"")</f>
        <v/>
      </c>
      <c r="P20" s="41"/>
      <c r="Q20" s="41"/>
      <c r="R20" s="41"/>
      <c r="S20" s="41"/>
      <c r="T20" s="41"/>
      <c r="U20" s="241" t="str">
        <f t="shared" ref="U20:U38" si="10">IF(AND($F20=1,P20="S"),IF(Q20=3,1,IF(Q20=2,0.6,IF(Q20=1,0.3,0))),"")</f>
        <v/>
      </c>
      <c r="V20" s="240"/>
      <c r="W20" s="240"/>
      <c r="X20" s="241" t="str">
        <f t="shared" ref="X20:X38" si="11">IF($F20=1,IF(V20=3,1,IF(V20=2,0.6,IF(V20=1,0.3,0))),"")</f>
        <v/>
      </c>
      <c r="Y20" s="277" t="str">
        <f t="shared" si="5"/>
        <v/>
      </c>
      <c r="Z20" s="200"/>
      <c r="AA20" s="205"/>
      <c r="AB20" s="55"/>
      <c r="AC20" s="205"/>
      <c r="AD20" s="205"/>
      <c r="AE20" s="205"/>
      <c r="AF20" s="205"/>
      <c r="AG20" s="206"/>
      <c r="AH20" s="44"/>
    </row>
    <row r="21" spans="1:34" ht="18.95" customHeight="1" x14ac:dyDescent="0.25">
      <c r="A21" s="202">
        <v>8</v>
      </c>
      <c r="B21" s="221"/>
      <c r="C21" s="219"/>
      <c r="D21" s="203"/>
      <c r="E21" s="41"/>
      <c r="F21" s="225" t="str">
        <f t="shared" si="0"/>
        <v/>
      </c>
      <c r="G21" s="41"/>
      <c r="H21" s="41"/>
      <c r="I21" s="241" t="str">
        <f t="shared" si="1"/>
        <v/>
      </c>
      <c r="J21" s="41"/>
      <c r="K21" s="41"/>
      <c r="L21" s="41"/>
      <c r="M21" s="41"/>
      <c r="N21" s="41"/>
      <c r="O21" s="241" t="str">
        <f t="shared" si="9"/>
        <v/>
      </c>
      <c r="P21" s="41"/>
      <c r="Q21" s="41"/>
      <c r="R21" s="41"/>
      <c r="S21" s="41"/>
      <c r="T21" s="41"/>
      <c r="U21" s="241" t="str">
        <f t="shared" si="10"/>
        <v/>
      </c>
      <c r="V21" s="240"/>
      <c r="W21" s="240"/>
      <c r="X21" s="241" t="str">
        <f t="shared" si="11"/>
        <v/>
      </c>
      <c r="Y21" s="277" t="str">
        <f t="shared" si="5"/>
        <v/>
      </c>
      <c r="Z21" s="200"/>
      <c r="AA21" s="205"/>
      <c r="AB21" s="55"/>
      <c r="AC21" s="205"/>
      <c r="AD21" s="205"/>
      <c r="AE21" s="205"/>
      <c r="AF21" s="205"/>
      <c r="AG21" s="206"/>
      <c r="AH21" s="44"/>
    </row>
    <row r="22" spans="1:34" ht="18.95" customHeight="1" x14ac:dyDescent="0.25">
      <c r="A22" s="202">
        <v>8</v>
      </c>
      <c r="B22" s="221"/>
      <c r="C22" s="219"/>
      <c r="D22" s="203"/>
      <c r="E22" s="41"/>
      <c r="F22" s="225" t="str">
        <f t="shared" si="0"/>
        <v/>
      </c>
      <c r="G22" s="41"/>
      <c r="H22" s="41"/>
      <c r="I22" s="241" t="str">
        <f t="shared" si="1"/>
        <v/>
      </c>
      <c r="J22" s="41"/>
      <c r="K22" s="41"/>
      <c r="L22" s="41"/>
      <c r="M22" s="41"/>
      <c r="N22" s="41"/>
      <c r="O22" s="241" t="str">
        <f t="shared" si="9"/>
        <v/>
      </c>
      <c r="P22" s="41"/>
      <c r="Q22" s="41"/>
      <c r="R22" s="41"/>
      <c r="S22" s="41"/>
      <c r="T22" s="41"/>
      <c r="U22" s="241" t="str">
        <f t="shared" si="10"/>
        <v/>
      </c>
      <c r="V22" s="240"/>
      <c r="W22" s="240"/>
      <c r="X22" s="241" t="str">
        <f t="shared" si="11"/>
        <v/>
      </c>
      <c r="Y22" s="277" t="str">
        <f t="shared" si="5"/>
        <v/>
      </c>
      <c r="Z22" s="200"/>
      <c r="AA22" s="205"/>
      <c r="AB22" s="55"/>
      <c r="AC22" s="205"/>
      <c r="AD22" s="205"/>
      <c r="AE22" s="205"/>
      <c r="AF22" s="205"/>
      <c r="AG22" s="206"/>
      <c r="AH22" s="44"/>
    </row>
    <row r="23" spans="1:34" ht="18.95" customHeight="1" x14ac:dyDescent="0.25">
      <c r="A23" s="202">
        <v>8</v>
      </c>
      <c r="B23" s="221"/>
      <c r="C23" s="219"/>
      <c r="D23" s="203"/>
      <c r="E23" s="41"/>
      <c r="F23" s="225" t="str">
        <f t="shared" si="0"/>
        <v/>
      </c>
      <c r="G23" s="41"/>
      <c r="H23" s="41"/>
      <c r="I23" s="241" t="str">
        <f t="shared" si="1"/>
        <v/>
      </c>
      <c r="J23" s="41"/>
      <c r="K23" s="41"/>
      <c r="L23" s="41"/>
      <c r="M23" s="41"/>
      <c r="N23" s="41"/>
      <c r="O23" s="241" t="str">
        <f t="shared" si="9"/>
        <v/>
      </c>
      <c r="P23" s="41"/>
      <c r="Q23" s="41"/>
      <c r="R23" s="41"/>
      <c r="S23" s="41"/>
      <c r="T23" s="41"/>
      <c r="U23" s="241" t="str">
        <f t="shared" si="10"/>
        <v/>
      </c>
      <c r="V23" s="240"/>
      <c r="W23" s="240"/>
      <c r="X23" s="241" t="str">
        <f t="shared" si="11"/>
        <v/>
      </c>
      <c r="Y23" s="277" t="str">
        <f t="shared" si="5"/>
        <v/>
      </c>
      <c r="Z23" s="200"/>
      <c r="AA23" s="205"/>
      <c r="AB23" s="55"/>
      <c r="AC23" s="205"/>
      <c r="AD23" s="205"/>
      <c r="AE23" s="205"/>
      <c r="AF23" s="205"/>
      <c r="AG23" s="206"/>
      <c r="AH23" s="44"/>
    </row>
    <row r="24" spans="1:34" ht="18.95" customHeight="1" x14ac:dyDescent="0.25">
      <c r="A24" s="202">
        <v>8</v>
      </c>
      <c r="B24" s="221"/>
      <c r="C24" s="219"/>
      <c r="D24" s="203"/>
      <c r="E24" s="41"/>
      <c r="F24" s="225" t="str">
        <f t="shared" si="0"/>
        <v/>
      </c>
      <c r="G24" s="41"/>
      <c r="H24" s="41"/>
      <c r="I24" s="241" t="str">
        <f t="shared" si="1"/>
        <v/>
      </c>
      <c r="J24" s="41"/>
      <c r="K24" s="41"/>
      <c r="L24" s="41"/>
      <c r="M24" s="41"/>
      <c r="N24" s="41"/>
      <c r="O24" s="241" t="str">
        <f t="shared" si="9"/>
        <v/>
      </c>
      <c r="P24" s="41"/>
      <c r="Q24" s="41"/>
      <c r="R24" s="41"/>
      <c r="S24" s="41"/>
      <c r="T24" s="41"/>
      <c r="U24" s="241" t="str">
        <f t="shared" si="10"/>
        <v/>
      </c>
      <c r="V24" s="240"/>
      <c r="W24" s="240"/>
      <c r="X24" s="241" t="str">
        <f t="shared" si="11"/>
        <v/>
      </c>
      <c r="Y24" s="277" t="str">
        <f t="shared" si="5"/>
        <v/>
      </c>
      <c r="Z24" s="200"/>
      <c r="AA24" s="205"/>
      <c r="AB24" s="55"/>
      <c r="AC24" s="205"/>
      <c r="AD24" s="205"/>
      <c r="AE24" s="205"/>
      <c r="AF24" s="205"/>
      <c r="AG24" s="206"/>
      <c r="AH24" s="44"/>
    </row>
    <row r="25" spans="1:34" ht="18.95" customHeight="1" x14ac:dyDescent="0.25">
      <c r="A25" s="202">
        <v>8</v>
      </c>
      <c r="B25" s="221"/>
      <c r="C25" s="219"/>
      <c r="D25" s="203"/>
      <c r="E25" s="41"/>
      <c r="F25" s="225" t="str">
        <f t="shared" si="0"/>
        <v/>
      </c>
      <c r="G25" s="41"/>
      <c r="H25" s="41"/>
      <c r="I25" s="241" t="str">
        <f t="shared" si="1"/>
        <v/>
      </c>
      <c r="J25" s="41"/>
      <c r="K25" s="41"/>
      <c r="L25" s="41"/>
      <c r="M25" s="41"/>
      <c r="N25" s="41"/>
      <c r="O25" s="241" t="str">
        <f t="shared" si="9"/>
        <v/>
      </c>
      <c r="P25" s="41"/>
      <c r="Q25" s="41"/>
      <c r="R25" s="41"/>
      <c r="S25" s="41"/>
      <c r="T25" s="41"/>
      <c r="U25" s="241" t="str">
        <f t="shared" si="10"/>
        <v/>
      </c>
      <c r="V25" s="240"/>
      <c r="W25" s="240"/>
      <c r="X25" s="241" t="str">
        <f t="shared" si="11"/>
        <v/>
      </c>
      <c r="Y25" s="277" t="str">
        <f t="shared" si="5"/>
        <v/>
      </c>
      <c r="Z25" s="200"/>
      <c r="AA25" s="205"/>
      <c r="AB25" s="55"/>
      <c r="AC25" s="205"/>
      <c r="AD25" s="205"/>
      <c r="AE25" s="205"/>
      <c r="AF25" s="205"/>
      <c r="AG25" s="206"/>
      <c r="AH25" s="44"/>
    </row>
    <row r="26" spans="1:34" ht="18.95" customHeight="1" x14ac:dyDescent="0.25">
      <c r="A26" s="202">
        <v>8</v>
      </c>
      <c r="B26" s="221"/>
      <c r="C26" s="219"/>
      <c r="D26" s="203"/>
      <c r="E26" s="41"/>
      <c r="F26" s="225" t="str">
        <f t="shared" si="0"/>
        <v/>
      </c>
      <c r="G26" s="41"/>
      <c r="H26" s="41"/>
      <c r="I26" s="241" t="str">
        <f t="shared" si="1"/>
        <v/>
      </c>
      <c r="J26" s="41"/>
      <c r="K26" s="41"/>
      <c r="L26" s="41"/>
      <c r="M26" s="41"/>
      <c r="N26" s="41"/>
      <c r="O26" s="241" t="str">
        <f t="shared" si="9"/>
        <v/>
      </c>
      <c r="P26" s="41"/>
      <c r="Q26" s="41"/>
      <c r="R26" s="41"/>
      <c r="S26" s="41"/>
      <c r="T26" s="41"/>
      <c r="U26" s="241" t="str">
        <f t="shared" si="10"/>
        <v/>
      </c>
      <c r="V26" s="240"/>
      <c r="W26" s="240"/>
      <c r="X26" s="241" t="str">
        <f t="shared" si="11"/>
        <v/>
      </c>
      <c r="Y26" s="277" t="str">
        <f t="shared" si="5"/>
        <v/>
      </c>
      <c r="Z26" s="200"/>
      <c r="AA26" s="205"/>
      <c r="AB26" s="55"/>
      <c r="AC26" s="205"/>
      <c r="AD26" s="205"/>
      <c r="AE26" s="205"/>
      <c r="AF26" s="205"/>
      <c r="AG26" s="206"/>
      <c r="AH26" s="44"/>
    </row>
    <row r="27" spans="1:34" ht="18.95" customHeight="1" x14ac:dyDescent="0.25">
      <c r="A27" s="202">
        <v>8</v>
      </c>
      <c r="B27" s="221"/>
      <c r="C27" s="219"/>
      <c r="D27" s="203"/>
      <c r="E27" s="41"/>
      <c r="F27" s="225" t="str">
        <f t="shared" si="0"/>
        <v/>
      </c>
      <c r="G27" s="41"/>
      <c r="H27" s="41"/>
      <c r="I27" s="241" t="str">
        <f t="shared" si="1"/>
        <v/>
      </c>
      <c r="J27" s="41"/>
      <c r="K27" s="41"/>
      <c r="L27" s="41"/>
      <c r="M27" s="41"/>
      <c r="N27" s="41"/>
      <c r="O27" s="241" t="str">
        <f t="shared" si="9"/>
        <v/>
      </c>
      <c r="P27" s="41"/>
      <c r="Q27" s="41"/>
      <c r="R27" s="41"/>
      <c r="S27" s="41"/>
      <c r="T27" s="41"/>
      <c r="U27" s="241" t="str">
        <f t="shared" si="10"/>
        <v/>
      </c>
      <c r="V27" s="240"/>
      <c r="W27" s="240"/>
      <c r="X27" s="241" t="str">
        <f t="shared" si="11"/>
        <v/>
      </c>
      <c r="Y27" s="277" t="str">
        <f t="shared" si="5"/>
        <v/>
      </c>
      <c r="Z27" s="200"/>
      <c r="AA27" s="205"/>
      <c r="AB27" s="55"/>
      <c r="AC27" s="205"/>
      <c r="AD27" s="205"/>
      <c r="AE27" s="205"/>
      <c r="AF27" s="205"/>
      <c r="AG27" s="206"/>
      <c r="AH27" s="44"/>
    </row>
    <row r="28" spans="1:34" ht="18.95" customHeight="1" x14ac:dyDescent="0.25">
      <c r="A28" s="202">
        <v>8</v>
      </c>
      <c r="B28" s="221"/>
      <c r="C28" s="219"/>
      <c r="D28" s="203"/>
      <c r="E28" s="41"/>
      <c r="F28" s="225" t="str">
        <f t="shared" si="0"/>
        <v/>
      </c>
      <c r="G28" s="41"/>
      <c r="H28" s="41"/>
      <c r="I28" s="241" t="str">
        <f t="shared" si="1"/>
        <v/>
      </c>
      <c r="J28" s="41"/>
      <c r="K28" s="41"/>
      <c r="L28" s="41"/>
      <c r="M28" s="41"/>
      <c r="N28" s="41"/>
      <c r="O28" s="241" t="str">
        <f t="shared" si="9"/>
        <v/>
      </c>
      <c r="P28" s="41"/>
      <c r="Q28" s="41"/>
      <c r="R28" s="41"/>
      <c r="S28" s="41"/>
      <c r="T28" s="41"/>
      <c r="U28" s="241" t="str">
        <f t="shared" si="10"/>
        <v/>
      </c>
      <c r="V28" s="240"/>
      <c r="W28" s="240"/>
      <c r="X28" s="241" t="str">
        <f t="shared" si="11"/>
        <v/>
      </c>
      <c r="Y28" s="277" t="str">
        <f t="shared" si="5"/>
        <v/>
      </c>
      <c r="Z28" s="200"/>
      <c r="AA28" s="205"/>
      <c r="AB28" s="55"/>
      <c r="AC28" s="205"/>
      <c r="AD28" s="205"/>
      <c r="AE28" s="205"/>
      <c r="AF28" s="205"/>
      <c r="AG28" s="206"/>
      <c r="AH28" s="44"/>
    </row>
    <row r="29" spans="1:34" ht="18.95" customHeight="1" x14ac:dyDescent="0.25">
      <c r="A29" s="202">
        <v>8</v>
      </c>
      <c r="B29" s="221"/>
      <c r="C29" s="219"/>
      <c r="D29" s="203"/>
      <c r="E29" s="41"/>
      <c r="F29" s="225" t="str">
        <f t="shared" si="0"/>
        <v/>
      </c>
      <c r="G29" s="41"/>
      <c r="H29" s="41"/>
      <c r="I29" s="241" t="str">
        <f t="shared" si="1"/>
        <v/>
      </c>
      <c r="J29" s="41"/>
      <c r="K29" s="41"/>
      <c r="L29" s="41"/>
      <c r="M29" s="41"/>
      <c r="N29" s="41"/>
      <c r="O29" s="241" t="str">
        <f t="shared" si="9"/>
        <v/>
      </c>
      <c r="P29" s="41"/>
      <c r="Q29" s="41"/>
      <c r="R29" s="41"/>
      <c r="S29" s="41"/>
      <c r="T29" s="41"/>
      <c r="U29" s="241" t="str">
        <f t="shared" si="10"/>
        <v/>
      </c>
      <c r="V29" s="240"/>
      <c r="W29" s="240"/>
      <c r="X29" s="241" t="str">
        <f t="shared" si="11"/>
        <v/>
      </c>
      <c r="Y29" s="277" t="str">
        <f t="shared" si="5"/>
        <v/>
      </c>
      <c r="Z29" s="200"/>
      <c r="AA29" s="205"/>
      <c r="AB29" s="55"/>
      <c r="AC29" s="205"/>
      <c r="AD29" s="205"/>
      <c r="AE29" s="205"/>
      <c r="AF29" s="205"/>
      <c r="AG29" s="206"/>
      <c r="AH29" s="44"/>
    </row>
    <row r="30" spans="1:34" ht="18.95" customHeight="1" x14ac:dyDescent="0.25">
      <c r="A30" s="202">
        <v>8</v>
      </c>
      <c r="B30" s="221"/>
      <c r="C30" s="219"/>
      <c r="D30" s="203"/>
      <c r="E30" s="41"/>
      <c r="F30" s="225" t="str">
        <f t="shared" si="0"/>
        <v/>
      </c>
      <c r="G30" s="41"/>
      <c r="H30" s="41"/>
      <c r="I30" s="241" t="str">
        <f t="shared" si="1"/>
        <v/>
      </c>
      <c r="J30" s="41"/>
      <c r="K30" s="41"/>
      <c r="L30" s="41"/>
      <c r="M30" s="41"/>
      <c r="N30" s="41"/>
      <c r="O30" s="241" t="str">
        <f t="shared" si="9"/>
        <v/>
      </c>
      <c r="P30" s="41"/>
      <c r="Q30" s="41"/>
      <c r="R30" s="41"/>
      <c r="S30" s="41"/>
      <c r="T30" s="41"/>
      <c r="U30" s="241" t="str">
        <f t="shared" si="10"/>
        <v/>
      </c>
      <c r="V30" s="240"/>
      <c r="W30" s="240"/>
      <c r="X30" s="241" t="str">
        <f t="shared" si="11"/>
        <v/>
      </c>
      <c r="Y30" s="277" t="str">
        <f t="shared" si="5"/>
        <v/>
      </c>
      <c r="Z30" s="200"/>
      <c r="AA30" s="205"/>
      <c r="AB30" s="55"/>
      <c r="AC30" s="205"/>
      <c r="AD30" s="205"/>
      <c r="AE30" s="205"/>
      <c r="AF30" s="205"/>
      <c r="AG30" s="206"/>
      <c r="AH30" s="44"/>
    </row>
    <row r="31" spans="1:34" ht="18.95" customHeight="1" x14ac:dyDescent="0.25">
      <c r="A31" s="202">
        <v>8</v>
      </c>
      <c r="B31" s="221"/>
      <c r="C31" s="219"/>
      <c r="D31" s="203"/>
      <c r="E31" s="41"/>
      <c r="F31" s="225" t="str">
        <f t="shared" si="0"/>
        <v/>
      </c>
      <c r="G31" s="41"/>
      <c r="H31" s="41"/>
      <c r="I31" s="241" t="str">
        <f t="shared" si="1"/>
        <v/>
      </c>
      <c r="J31" s="41"/>
      <c r="K31" s="41"/>
      <c r="L31" s="41"/>
      <c r="M31" s="41"/>
      <c r="N31" s="41"/>
      <c r="O31" s="241" t="str">
        <f t="shared" si="9"/>
        <v/>
      </c>
      <c r="P31" s="41"/>
      <c r="Q31" s="41"/>
      <c r="R31" s="41"/>
      <c r="S31" s="41"/>
      <c r="T31" s="41"/>
      <c r="U31" s="241" t="str">
        <f t="shared" si="10"/>
        <v/>
      </c>
      <c r="V31" s="240"/>
      <c r="W31" s="240"/>
      <c r="X31" s="241" t="str">
        <f t="shared" si="11"/>
        <v/>
      </c>
      <c r="Y31" s="277" t="str">
        <f t="shared" si="5"/>
        <v/>
      </c>
      <c r="Z31" s="200"/>
      <c r="AA31" s="205"/>
      <c r="AB31" s="55"/>
      <c r="AC31" s="205"/>
      <c r="AD31" s="205"/>
      <c r="AE31" s="205"/>
      <c r="AF31" s="205"/>
      <c r="AG31" s="206"/>
      <c r="AH31" s="44"/>
    </row>
    <row r="32" spans="1:34" ht="18.95" customHeight="1" x14ac:dyDescent="0.25">
      <c r="A32" s="202">
        <v>8</v>
      </c>
      <c r="B32" s="221"/>
      <c r="C32" s="219"/>
      <c r="D32" s="203"/>
      <c r="E32" s="41"/>
      <c r="F32" s="225" t="str">
        <f t="shared" si="0"/>
        <v/>
      </c>
      <c r="G32" s="41"/>
      <c r="H32" s="41"/>
      <c r="I32" s="241" t="str">
        <f t="shared" si="1"/>
        <v/>
      </c>
      <c r="J32" s="41"/>
      <c r="K32" s="41"/>
      <c r="L32" s="41"/>
      <c r="M32" s="41"/>
      <c r="N32" s="41"/>
      <c r="O32" s="241" t="str">
        <f t="shared" si="9"/>
        <v/>
      </c>
      <c r="P32" s="41"/>
      <c r="Q32" s="41"/>
      <c r="R32" s="41"/>
      <c r="S32" s="41"/>
      <c r="T32" s="41"/>
      <c r="U32" s="241" t="str">
        <f t="shared" si="10"/>
        <v/>
      </c>
      <c r="V32" s="240"/>
      <c r="W32" s="240"/>
      <c r="X32" s="241" t="str">
        <f t="shared" si="11"/>
        <v/>
      </c>
      <c r="Y32" s="277" t="str">
        <f t="shared" si="5"/>
        <v/>
      </c>
      <c r="Z32" s="200"/>
      <c r="AA32" s="205"/>
      <c r="AB32" s="55"/>
      <c r="AC32" s="205"/>
      <c r="AD32" s="205"/>
      <c r="AE32" s="205"/>
      <c r="AF32" s="205"/>
      <c r="AG32" s="206"/>
      <c r="AH32" s="44"/>
    </row>
    <row r="33" spans="1:34" ht="18.95" customHeight="1" x14ac:dyDescent="0.25">
      <c r="A33" s="202">
        <v>8</v>
      </c>
      <c r="B33" s="221"/>
      <c r="C33" s="219"/>
      <c r="D33" s="203"/>
      <c r="E33" s="41"/>
      <c r="F33" s="225" t="str">
        <f t="shared" si="0"/>
        <v/>
      </c>
      <c r="G33" s="41"/>
      <c r="H33" s="41"/>
      <c r="I33" s="241" t="str">
        <f t="shared" si="1"/>
        <v/>
      </c>
      <c r="J33" s="41"/>
      <c r="K33" s="41"/>
      <c r="L33" s="41"/>
      <c r="M33" s="41"/>
      <c r="N33" s="41"/>
      <c r="O33" s="241" t="str">
        <f t="shared" si="9"/>
        <v/>
      </c>
      <c r="P33" s="41"/>
      <c r="Q33" s="41"/>
      <c r="R33" s="41"/>
      <c r="S33" s="41"/>
      <c r="T33" s="41"/>
      <c r="U33" s="241" t="str">
        <f t="shared" si="10"/>
        <v/>
      </c>
      <c r="V33" s="240"/>
      <c r="W33" s="240"/>
      <c r="X33" s="241" t="str">
        <f t="shared" si="11"/>
        <v/>
      </c>
      <c r="Y33" s="277" t="str">
        <f t="shared" si="5"/>
        <v/>
      </c>
      <c r="Z33" s="200"/>
      <c r="AA33" s="205"/>
      <c r="AB33" s="55"/>
      <c r="AC33" s="205"/>
      <c r="AD33" s="205"/>
      <c r="AE33" s="205"/>
      <c r="AF33" s="205"/>
      <c r="AG33" s="206"/>
      <c r="AH33" s="44"/>
    </row>
    <row r="34" spans="1:34" ht="18.95" customHeight="1" x14ac:dyDescent="0.25">
      <c r="A34" s="202">
        <v>8</v>
      </c>
      <c r="B34" s="221"/>
      <c r="C34" s="219"/>
      <c r="D34" s="203"/>
      <c r="E34" s="41"/>
      <c r="F34" s="225" t="str">
        <f t="shared" si="0"/>
        <v/>
      </c>
      <c r="G34" s="41"/>
      <c r="H34" s="41"/>
      <c r="I34" s="241" t="str">
        <f t="shared" si="1"/>
        <v/>
      </c>
      <c r="J34" s="41"/>
      <c r="K34" s="41"/>
      <c r="L34" s="41"/>
      <c r="M34" s="41"/>
      <c r="N34" s="41"/>
      <c r="O34" s="241" t="str">
        <f t="shared" si="9"/>
        <v/>
      </c>
      <c r="P34" s="41"/>
      <c r="Q34" s="41"/>
      <c r="R34" s="41"/>
      <c r="S34" s="41"/>
      <c r="T34" s="41"/>
      <c r="U34" s="241" t="str">
        <f t="shared" si="10"/>
        <v/>
      </c>
      <c r="V34" s="240"/>
      <c r="W34" s="240"/>
      <c r="X34" s="241" t="str">
        <f t="shared" si="11"/>
        <v/>
      </c>
      <c r="Y34" s="277" t="str">
        <f t="shared" si="5"/>
        <v/>
      </c>
      <c r="Z34" s="200"/>
      <c r="AA34" s="205"/>
      <c r="AB34" s="55"/>
      <c r="AC34" s="205"/>
      <c r="AD34" s="205"/>
      <c r="AE34" s="205"/>
      <c r="AF34" s="205"/>
      <c r="AG34" s="206"/>
      <c r="AH34" s="44"/>
    </row>
    <row r="35" spans="1:34" ht="18.95" customHeight="1" x14ac:dyDescent="0.25">
      <c r="A35" s="202">
        <v>8</v>
      </c>
      <c r="B35" s="221"/>
      <c r="C35" s="219"/>
      <c r="D35" s="203"/>
      <c r="E35" s="41"/>
      <c r="F35" s="225" t="str">
        <f t="shared" si="0"/>
        <v/>
      </c>
      <c r="G35" s="41"/>
      <c r="H35" s="41"/>
      <c r="I35" s="241" t="str">
        <f t="shared" si="1"/>
        <v/>
      </c>
      <c r="J35" s="41"/>
      <c r="K35" s="41"/>
      <c r="L35" s="41"/>
      <c r="M35" s="41"/>
      <c r="N35" s="41"/>
      <c r="O35" s="241" t="str">
        <f t="shared" si="9"/>
        <v/>
      </c>
      <c r="P35" s="41"/>
      <c r="Q35" s="41"/>
      <c r="R35" s="41"/>
      <c r="S35" s="41"/>
      <c r="T35" s="41"/>
      <c r="U35" s="241" t="str">
        <f t="shared" si="10"/>
        <v/>
      </c>
      <c r="V35" s="240"/>
      <c r="W35" s="240"/>
      <c r="X35" s="241" t="str">
        <f t="shared" si="11"/>
        <v/>
      </c>
      <c r="Y35" s="277" t="str">
        <f t="shared" si="5"/>
        <v/>
      </c>
      <c r="Z35" s="200"/>
      <c r="AA35" s="205"/>
      <c r="AB35" s="55"/>
      <c r="AC35" s="205"/>
      <c r="AD35" s="205"/>
      <c r="AE35" s="205"/>
      <c r="AF35" s="205"/>
      <c r="AG35" s="206"/>
      <c r="AH35" s="44"/>
    </row>
    <row r="36" spans="1:34" ht="18.95" customHeight="1" x14ac:dyDescent="0.25">
      <c r="A36" s="202">
        <v>8</v>
      </c>
      <c r="B36" s="221"/>
      <c r="C36" s="219"/>
      <c r="D36" s="203"/>
      <c r="E36" s="41"/>
      <c r="F36" s="225" t="str">
        <f t="shared" si="0"/>
        <v/>
      </c>
      <c r="G36" s="41"/>
      <c r="H36" s="41"/>
      <c r="I36" s="241" t="str">
        <f t="shared" si="1"/>
        <v/>
      </c>
      <c r="J36" s="41"/>
      <c r="K36" s="41"/>
      <c r="L36" s="41"/>
      <c r="M36" s="41"/>
      <c r="N36" s="41"/>
      <c r="O36" s="241" t="str">
        <f t="shared" si="9"/>
        <v/>
      </c>
      <c r="P36" s="41"/>
      <c r="Q36" s="41"/>
      <c r="R36" s="41"/>
      <c r="S36" s="41"/>
      <c r="T36" s="41"/>
      <c r="U36" s="241" t="str">
        <f t="shared" si="10"/>
        <v/>
      </c>
      <c r="V36" s="240"/>
      <c r="W36" s="240"/>
      <c r="X36" s="241" t="str">
        <f t="shared" si="11"/>
        <v/>
      </c>
      <c r="Y36" s="277" t="str">
        <f t="shared" si="5"/>
        <v/>
      </c>
      <c r="Z36" s="200"/>
      <c r="AA36" s="205"/>
      <c r="AB36" s="55"/>
      <c r="AC36" s="205"/>
      <c r="AD36" s="205"/>
      <c r="AE36" s="205"/>
      <c r="AF36" s="205"/>
      <c r="AG36" s="206"/>
      <c r="AH36" s="44"/>
    </row>
    <row r="37" spans="1:34" ht="18.95" customHeight="1" x14ac:dyDescent="0.25">
      <c r="A37" s="202">
        <v>8</v>
      </c>
      <c r="B37" s="221"/>
      <c r="C37" s="219"/>
      <c r="D37" s="203"/>
      <c r="E37" s="41"/>
      <c r="F37" s="225" t="str">
        <f t="shared" si="0"/>
        <v/>
      </c>
      <c r="G37" s="41"/>
      <c r="H37" s="41"/>
      <c r="I37" s="241" t="str">
        <f t="shared" si="1"/>
        <v/>
      </c>
      <c r="J37" s="41"/>
      <c r="K37" s="41"/>
      <c r="L37" s="41"/>
      <c r="M37" s="41"/>
      <c r="N37" s="41"/>
      <c r="O37" s="241" t="str">
        <f t="shared" si="9"/>
        <v/>
      </c>
      <c r="P37" s="41"/>
      <c r="Q37" s="41"/>
      <c r="R37" s="41"/>
      <c r="S37" s="41"/>
      <c r="T37" s="41"/>
      <c r="U37" s="241" t="str">
        <f t="shared" si="10"/>
        <v/>
      </c>
      <c r="V37" s="240"/>
      <c r="W37" s="240"/>
      <c r="X37" s="241" t="str">
        <f t="shared" si="11"/>
        <v/>
      </c>
      <c r="Y37" s="277" t="str">
        <f t="shared" si="5"/>
        <v/>
      </c>
      <c r="Z37" s="200"/>
      <c r="AA37" s="205"/>
      <c r="AB37" s="55"/>
      <c r="AC37" s="205"/>
      <c r="AD37" s="205"/>
      <c r="AE37" s="205"/>
      <c r="AF37" s="205"/>
      <c r="AG37" s="206"/>
      <c r="AH37" s="44"/>
    </row>
    <row r="38" spans="1:34" ht="18.95" customHeight="1" x14ac:dyDescent="0.25">
      <c r="A38" s="202">
        <v>8</v>
      </c>
      <c r="B38" s="221"/>
      <c r="C38" s="219"/>
      <c r="D38" s="203"/>
      <c r="E38" s="41"/>
      <c r="F38" s="225" t="str">
        <f t="shared" si="0"/>
        <v/>
      </c>
      <c r="G38" s="41"/>
      <c r="H38" s="41"/>
      <c r="I38" s="241" t="str">
        <f t="shared" si="1"/>
        <v/>
      </c>
      <c r="J38" s="41"/>
      <c r="K38" s="41"/>
      <c r="L38" s="41"/>
      <c r="M38" s="41"/>
      <c r="N38" s="41"/>
      <c r="O38" s="241" t="str">
        <f t="shared" si="9"/>
        <v/>
      </c>
      <c r="P38" s="41"/>
      <c r="Q38" s="41"/>
      <c r="R38" s="41"/>
      <c r="S38" s="41"/>
      <c r="T38" s="41"/>
      <c r="U38" s="241" t="str">
        <f t="shared" si="10"/>
        <v/>
      </c>
      <c r="V38" s="240"/>
      <c r="W38" s="240"/>
      <c r="X38" s="241" t="str">
        <f t="shared" si="11"/>
        <v/>
      </c>
      <c r="Y38" s="277" t="str">
        <f t="shared" si="5"/>
        <v/>
      </c>
      <c r="Z38" s="200"/>
      <c r="AA38" s="205"/>
      <c r="AB38" s="55"/>
      <c r="AC38" s="205"/>
      <c r="AD38" s="205"/>
      <c r="AE38" s="205"/>
      <c r="AF38" s="205"/>
      <c r="AG38" s="206"/>
      <c r="AH38" s="44"/>
    </row>
    <row r="39" spans="1:34" ht="18.95" customHeight="1" x14ac:dyDescent="0.25">
      <c r="A39" s="202">
        <v>8</v>
      </c>
      <c r="B39" s="221"/>
      <c r="C39" s="219"/>
      <c r="D39" s="203"/>
      <c r="E39" s="41"/>
      <c r="F39" s="225" t="str">
        <f t="shared" si="0"/>
        <v/>
      </c>
      <c r="G39" s="41"/>
      <c r="H39" s="41"/>
      <c r="I39" s="241" t="str">
        <f t="shared" si="1"/>
        <v/>
      </c>
      <c r="J39" s="41"/>
      <c r="K39" s="41"/>
      <c r="L39" s="41"/>
      <c r="M39" s="41"/>
      <c r="N39" s="41"/>
      <c r="O39" s="241" t="str">
        <f t="shared" ref="O39:O51" si="12">IF(AND($F39=1,J39="S"),IF(K39=3,1,IF(K39=2,0.6,IF(K39=1,0.3,0))),"")</f>
        <v/>
      </c>
      <c r="P39" s="41"/>
      <c r="Q39" s="41"/>
      <c r="R39" s="41"/>
      <c r="S39" s="41"/>
      <c r="T39" s="41"/>
      <c r="U39" s="241" t="str">
        <f t="shared" ref="U39:U47" si="13">IF(AND($F39=1,P39="S"),IF(Q39=3,1,IF(Q39=2,0.6,IF(Q39=1,0.3,0))),"")</f>
        <v/>
      </c>
      <c r="V39" s="240"/>
      <c r="W39" s="240"/>
      <c r="X39" s="241" t="str">
        <f t="shared" ref="X39:X47" si="14">IF($F39=1,IF(V39=3,1,IF(V39=2,0.6,IF(V39=1,0.3,0))),"")</f>
        <v/>
      </c>
      <c r="Y39" s="277" t="str">
        <f t="shared" si="5"/>
        <v/>
      </c>
      <c r="Z39" s="200"/>
      <c r="AA39" s="205"/>
      <c r="AB39" s="205"/>
      <c r="AC39" s="205"/>
      <c r="AD39" s="205"/>
      <c r="AE39" s="205"/>
      <c r="AF39" s="205"/>
      <c r="AG39" s="206"/>
      <c r="AH39" s="44"/>
    </row>
    <row r="40" spans="1:34" ht="21.95" customHeight="1" x14ac:dyDescent="0.25">
      <c r="A40" s="202">
        <v>8</v>
      </c>
      <c r="B40" s="221"/>
      <c r="C40" s="219"/>
      <c r="D40" s="203"/>
      <c r="E40" s="41"/>
      <c r="F40" s="225" t="str">
        <f t="shared" si="0"/>
        <v/>
      </c>
      <c r="G40" s="41"/>
      <c r="H40" s="41"/>
      <c r="I40" s="241" t="str">
        <f t="shared" si="1"/>
        <v/>
      </c>
      <c r="J40" s="41"/>
      <c r="K40" s="41"/>
      <c r="L40" s="41"/>
      <c r="M40" s="41"/>
      <c r="N40" s="41"/>
      <c r="O40" s="241" t="str">
        <f t="shared" si="12"/>
        <v/>
      </c>
      <c r="P40" s="41"/>
      <c r="Q40" s="41"/>
      <c r="R40" s="41"/>
      <c r="S40" s="41"/>
      <c r="T40" s="41"/>
      <c r="U40" s="241" t="str">
        <f t="shared" si="13"/>
        <v/>
      </c>
      <c r="V40" s="240"/>
      <c r="W40" s="240"/>
      <c r="X40" s="241" t="str">
        <f t="shared" si="14"/>
        <v/>
      </c>
      <c r="Y40" s="277" t="str">
        <f t="shared" si="5"/>
        <v/>
      </c>
      <c r="Z40" s="200"/>
      <c r="AA40" s="205"/>
      <c r="AB40" s="205"/>
      <c r="AC40" s="205"/>
      <c r="AD40" s="205"/>
      <c r="AE40" s="205"/>
      <c r="AF40" s="205"/>
      <c r="AG40" s="206"/>
      <c r="AH40" s="44"/>
    </row>
    <row r="41" spans="1:34" ht="20.100000000000001" customHeight="1" x14ac:dyDescent="0.25">
      <c r="A41" s="202">
        <v>8</v>
      </c>
      <c r="B41" s="221"/>
      <c r="C41" s="219"/>
      <c r="D41" s="203"/>
      <c r="E41" s="41"/>
      <c r="F41" s="225" t="str">
        <f t="shared" si="0"/>
        <v/>
      </c>
      <c r="G41" s="41"/>
      <c r="H41" s="41"/>
      <c r="I41" s="241" t="str">
        <f t="shared" si="1"/>
        <v/>
      </c>
      <c r="J41" s="41"/>
      <c r="K41" s="41"/>
      <c r="L41" s="41"/>
      <c r="M41" s="41"/>
      <c r="N41" s="41"/>
      <c r="O41" s="241" t="str">
        <f t="shared" si="12"/>
        <v/>
      </c>
      <c r="P41" s="41"/>
      <c r="Q41" s="41"/>
      <c r="R41" s="41"/>
      <c r="S41" s="41"/>
      <c r="T41" s="41"/>
      <c r="U41" s="241" t="str">
        <f t="shared" si="13"/>
        <v/>
      </c>
      <c r="V41" s="240"/>
      <c r="W41" s="240"/>
      <c r="X41" s="241" t="str">
        <f t="shared" si="14"/>
        <v/>
      </c>
      <c r="Y41" s="277" t="str">
        <f t="shared" si="5"/>
        <v/>
      </c>
      <c r="Z41" s="200"/>
      <c r="AA41" s="205"/>
      <c r="AB41" s="205"/>
      <c r="AC41" s="205"/>
      <c r="AD41" s="205"/>
      <c r="AE41" s="205"/>
      <c r="AF41" s="205"/>
      <c r="AG41" s="206"/>
      <c r="AH41" s="44"/>
    </row>
    <row r="42" spans="1:34" ht="15.75" x14ac:dyDescent="0.25">
      <c r="A42" s="202">
        <v>8</v>
      </c>
      <c r="B42" s="221"/>
      <c r="C42" s="219"/>
      <c r="D42" s="203"/>
      <c r="E42" s="41"/>
      <c r="F42" s="225" t="str">
        <f t="shared" si="0"/>
        <v/>
      </c>
      <c r="G42" s="41"/>
      <c r="H42" s="41"/>
      <c r="I42" s="241" t="str">
        <f t="shared" si="1"/>
        <v/>
      </c>
      <c r="J42" s="41"/>
      <c r="K42" s="41"/>
      <c r="L42" s="41"/>
      <c r="M42" s="41"/>
      <c r="N42" s="41"/>
      <c r="O42" s="241" t="str">
        <f t="shared" si="12"/>
        <v/>
      </c>
      <c r="P42" s="41"/>
      <c r="Q42" s="41"/>
      <c r="R42" s="41"/>
      <c r="S42" s="41"/>
      <c r="T42" s="41"/>
      <c r="U42" s="241" t="str">
        <f t="shared" si="13"/>
        <v/>
      </c>
      <c r="V42" s="240"/>
      <c r="W42" s="240"/>
      <c r="X42" s="241" t="str">
        <f t="shared" si="14"/>
        <v/>
      </c>
      <c r="Y42" s="277" t="str">
        <f t="shared" si="5"/>
        <v/>
      </c>
      <c r="Z42" s="200"/>
      <c r="AA42" s="205"/>
      <c r="AB42" s="205"/>
      <c r="AC42" s="205"/>
      <c r="AD42" s="205"/>
      <c r="AE42" s="205"/>
      <c r="AF42" s="205"/>
      <c r="AG42" s="206"/>
      <c r="AH42" s="44"/>
    </row>
    <row r="43" spans="1:34" ht="15.75" x14ac:dyDescent="0.25">
      <c r="A43" s="202">
        <v>8</v>
      </c>
      <c r="B43" s="221"/>
      <c r="C43" s="219"/>
      <c r="D43" s="203"/>
      <c r="E43" s="41"/>
      <c r="F43" s="225" t="str">
        <f t="shared" si="0"/>
        <v/>
      </c>
      <c r="G43" s="41"/>
      <c r="H43" s="41"/>
      <c r="I43" s="241" t="str">
        <f t="shared" si="1"/>
        <v/>
      </c>
      <c r="J43" s="41"/>
      <c r="K43" s="41"/>
      <c r="L43" s="41"/>
      <c r="M43" s="41"/>
      <c r="N43" s="41"/>
      <c r="O43" s="241" t="str">
        <f t="shared" si="12"/>
        <v/>
      </c>
      <c r="P43" s="41"/>
      <c r="Q43" s="41"/>
      <c r="R43" s="41"/>
      <c r="S43" s="41"/>
      <c r="T43" s="41"/>
      <c r="U43" s="241" t="str">
        <f t="shared" si="13"/>
        <v/>
      </c>
      <c r="V43" s="240"/>
      <c r="W43" s="240"/>
      <c r="X43" s="241" t="str">
        <f t="shared" si="14"/>
        <v/>
      </c>
      <c r="Y43" s="277" t="str">
        <f t="shared" si="5"/>
        <v/>
      </c>
      <c r="Z43" s="200"/>
      <c r="AA43" s="205"/>
      <c r="AB43" s="205"/>
      <c r="AC43" s="205"/>
      <c r="AD43" s="205"/>
      <c r="AE43" s="205"/>
      <c r="AF43" s="205"/>
      <c r="AG43" s="206"/>
      <c r="AH43" s="44"/>
    </row>
    <row r="44" spans="1:34" ht="15.75" x14ac:dyDescent="0.25">
      <c r="A44" s="202">
        <v>8</v>
      </c>
      <c r="B44" s="221"/>
      <c r="C44" s="219"/>
      <c r="D44" s="203"/>
      <c r="E44" s="204"/>
      <c r="F44" s="225" t="str">
        <f t="shared" si="0"/>
        <v/>
      </c>
      <c r="G44" s="41"/>
      <c r="H44" s="41"/>
      <c r="I44" s="241" t="str">
        <f t="shared" si="1"/>
        <v/>
      </c>
      <c r="J44" s="41"/>
      <c r="K44" s="41"/>
      <c r="L44" s="41"/>
      <c r="M44" s="41"/>
      <c r="N44" s="41"/>
      <c r="O44" s="241" t="str">
        <f t="shared" si="12"/>
        <v/>
      </c>
      <c r="P44" s="41"/>
      <c r="Q44" s="41"/>
      <c r="R44" s="41"/>
      <c r="S44" s="41"/>
      <c r="T44" s="41"/>
      <c r="U44" s="241" t="str">
        <f t="shared" si="13"/>
        <v/>
      </c>
      <c r="V44" s="240"/>
      <c r="W44" s="240"/>
      <c r="X44" s="241" t="str">
        <f t="shared" si="14"/>
        <v/>
      </c>
      <c r="Y44" s="277" t="str">
        <f t="shared" si="5"/>
        <v/>
      </c>
      <c r="Z44" s="200"/>
      <c r="AA44" s="205"/>
      <c r="AB44" s="205"/>
      <c r="AC44" s="205"/>
      <c r="AD44" s="205"/>
      <c r="AE44" s="205"/>
      <c r="AF44" s="205"/>
      <c r="AG44" s="206"/>
      <c r="AH44" s="44"/>
    </row>
    <row r="45" spans="1:34" ht="15.75" x14ac:dyDescent="0.25">
      <c r="A45" s="202">
        <v>8</v>
      </c>
      <c r="B45" s="221"/>
      <c r="C45" s="219"/>
      <c r="D45" s="203"/>
      <c r="E45" s="204"/>
      <c r="F45" s="225" t="str">
        <f t="shared" si="0"/>
        <v/>
      </c>
      <c r="G45" s="41"/>
      <c r="H45" s="41"/>
      <c r="I45" s="241" t="str">
        <f t="shared" si="1"/>
        <v/>
      </c>
      <c r="J45" s="41"/>
      <c r="K45" s="41"/>
      <c r="L45" s="41"/>
      <c r="M45" s="41"/>
      <c r="N45" s="41"/>
      <c r="O45" s="241" t="str">
        <f t="shared" si="12"/>
        <v/>
      </c>
      <c r="P45" s="41"/>
      <c r="Q45" s="41"/>
      <c r="R45" s="41"/>
      <c r="S45" s="41"/>
      <c r="T45" s="41"/>
      <c r="U45" s="241" t="str">
        <f t="shared" si="13"/>
        <v/>
      </c>
      <c r="V45" s="240"/>
      <c r="W45" s="240"/>
      <c r="X45" s="241" t="str">
        <f t="shared" si="14"/>
        <v/>
      </c>
      <c r="Y45" s="277" t="str">
        <f t="shared" si="5"/>
        <v/>
      </c>
      <c r="Z45" s="200"/>
      <c r="AA45" s="205"/>
      <c r="AB45" s="205"/>
      <c r="AC45" s="205"/>
      <c r="AD45" s="205"/>
      <c r="AE45" s="205"/>
      <c r="AF45" s="205"/>
      <c r="AG45" s="206"/>
      <c r="AH45" s="44"/>
    </row>
    <row r="46" spans="1:34" ht="15.75" x14ac:dyDescent="0.25">
      <c r="A46" s="202">
        <v>8</v>
      </c>
      <c r="B46" s="221"/>
      <c r="C46" s="219"/>
      <c r="D46" s="203"/>
      <c r="E46" s="204"/>
      <c r="F46" s="225" t="str">
        <f t="shared" si="0"/>
        <v/>
      </c>
      <c r="G46" s="41"/>
      <c r="H46" s="41"/>
      <c r="I46" s="241" t="str">
        <f t="shared" si="1"/>
        <v/>
      </c>
      <c r="J46" s="41"/>
      <c r="K46" s="41"/>
      <c r="L46" s="41"/>
      <c r="M46" s="41"/>
      <c r="N46" s="41"/>
      <c r="O46" s="241" t="str">
        <f t="shared" si="12"/>
        <v/>
      </c>
      <c r="P46" s="41"/>
      <c r="Q46" s="41"/>
      <c r="R46" s="41"/>
      <c r="S46" s="41"/>
      <c r="T46" s="41"/>
      <c r="U46" s="241" t="str">
        <f t="shared" si="13"/>
        <v/>
      </c>
      <c r="V46" s="240"/>
      <c r="W46" s="240"/>
      <c r="X46" s="241" t="str">
        <f t="shared" si="14"/>
        <v/>
      </c>
      <c r="Y46" s="277" t="str">
        <f t="shared" si="5"/>
        <v/>
      </c>
      <c r="Z46" s="200"/>
      <c r="AA46" s="205"/>
      <c r="AB46" s="205"/>
      <c r="AC46" s="205"/>
      <c r="AD46" s="205"/>
      <c r="AE46" s="205"/>
      <c r="AF46" s="205"/>
      <c r="AG46" s="206"/>
      <c r="AH46" s="44"/>
    </row>
    <row r="47" spans="1:34" ht="6.6" customHeight="1" x14ac:dyDescent="0.25">
      <c r="A47" s="178"/>
      <c r="B47" s="194"/>
      <c r="C47" s="195"/>
      <c r="D47" s="195"/>
      <c r="E47" s="196"/>
      <c r="F47" s="197"/>
      <c r="G47" s="223"/>
      <c r="H47" s="223"/>
      <c r="I47" s="241" t="str">
        <f t="shared" ref="I47" si="15">IF(G47="S",IF(H47=3,1,IF(H47=2,0.6,IF(H47=1,0.3,0))),"")</f>
        <v/>
      </c>
      <c r="J47" s="223"/>
      <c r="K47" s="223"/>
      <c r="L47" s="224"/>
      <c r="M47" s="223"/>
      <c r="N47" s="223"/>
      <c r="O47" s="241" t="str">
        <f t="shared" si="12"/>
        <v/>
      </c>
      <c r="P47" s="196"/>
      <c r="Q47" s="196"/>
      <c r="R47" s="196"/>
      <c r="S47" s="196"/>
      <c r="T47" s="196"/>
      <c r="U47" s="241" t="str">
        <f t="shared" si="13"/>
        <v/>
      </c>
      <c r="V47" s="196"/>
      <c r="W47" s="196"/>
      <c r="X47" s="241" t="str">
        <f t="shared" si="14"/>
        <v/>
      </c>
      <c r="Y47" s="207"/>
      <c r="Z47" s="200"/>
      <c r="AA47" s="207"/>
      <c r="AB47" s="207"/>
      <c r="AC47" s="207"/>
      <c r="AD47" s="207"/>
      <c r="AE47" s="207"/>
      <c r="AF47" s="207"/>
      <c r="AG47" s="254"/>
      <c r="AH47" s="44"/>
    </row>
    <row r="48" spans="1:34" ht="15.95" customHeight="1" x14ac:dyDescent="0.25">
      <c r="A48" s="178"/>
      <c r="B48" s="272">
        <f>'Quadro Geral'!D33</f>
        <v>6</v>
      </c>
      <c r="C48" s="269" t="s">
        <v>66</v>
      </c>
      <c r="D48" s="270"/>
      <c r="E48" s="260"/>
      <c r="F48" s="210"/>
      <c r="G48" s="260"/>
      <c r="H48" s="261"/>
      <c r="I48" s="262"/>
      <c r="J48" s="260"/>
      <c r="K48" s="260"/>
      <c r="L48" s="288" t="s">
        <v>102</v>
      </c>
      <c r="M48" s="227">
        <f>COUNTIFS($D9:$D46,"*",$F9:$F46,"1",M9:M46,"S")</f>
        <v>0</v>
      </c>
      <c r="N48" s="227">
        <f>COUNTIFS($D9:$D46,"*",$F9:$F46,"1",N9:N46,"S")</f>
        <v>0</v>
      </c>
      <c r="O48" s="263" t="str">
        <f t="shared" si="12"/>
        <v/>
      </c>
      <c r="P48" s="260"/>
      <c r="Q48" s="260"/>
      <c r="R48" s="260"/>
      <c r="S48" s="260"/>
      <c r="T48" s="260"/>
      <c r="U48" s="242"/>
      <c r="V48" s="373" t="s">
        <v>100</v>
      </c>
      <c r="W48" s="373"/>
      <c r="X48" s="222"/>
      <c r="Y48" s="277">
        <f>IF(COUNTIFS(D9:D46,"*",$F9:$F46,"1")&gt;0,SUMIFS($Y9:$Y46,D9:D46,"*",$F9:$F46,"1")/COUNTIFS(D9:D46,"*",$F9:$F46,"1"),0)</f>
        <v>0</v>
      </c>
      <c r="Z48" s="222"/>
      <c r="AA48" s="44"/>
      <c r="AB48" s="44"/>
      <c r="AC48" s="44"/>
      <c r="AD48" s="44"/>
      <c r="AE48" s="44"/>
      <c r="AF48" s="44"/>
      <c r="AG48" s="44"/>
      <c r="AH48" s="44"/>
    </row>
    <row r="49" spans="1:175" ht="15.95" customHeight="1" x14ac:dyDescent="0.25">
      <c r="A49" s="178"/>
      <c r="B49" s="273">
        <f>IF(OR(Capa!B6=0,Capa!B6=1),(Y48*70+Y49*30)/100,
        IF(OR(Capa!B6=2,Capa!B6=3),((Y48*60+Y49*30)/100)+
                                                                IF(AND(Capa!B6=2,M48&gt;0),0.1,0)+
                                                                IF(AND(Capa!B6=3,M48&gt;0),0.05,0)+
                                                                IF(AND(Capa!B6=3,N48&gt;0),0.05,0),0))</f>
        <v>0</v>
      </c>
      <c r="C49" s="374" t="s">
        <v>104</v>
      </c>
      <c r="D49" s="375"/>
      <c r="E49" s="255"/>
      <c r="F49" s="210"/>
      <c r="G49" s="255"/>
      <c r="H49" s="256"/>
      <c r="I49" s="257"/>
      <c r="J49" s="255"/>
      <c r="K49" s="255"/>
      <c r="L49" s="267"/>
      <c r="M49" s="268"/>
      <c r="N49" s="268"/>
      <c r="O49" s="259"/>
      <c r="P49" s="255"/>
      <c r="Q49" s="255"/>
      <c r="R49" s="255"/>
      <c r="S49" s="255"/>
      <c r="T49" s="255"/>
      <c r="U49" s="242"/>
      <c r="V49" s="373" t="s">
        <v>101</v>
      </c>
      <c r="W49" s="373"/>
      <c r="X49" s="222"/>
      <c r="Y49" s="277">
        <f>IF(COUNTIFS(D9:D46,"*",$F9:$F46,"&lt;&gt;1")&gt;0,SUMIFS($Y9:$Y46,D9:D46,"*",$F9:$F46,"&lt;&gt;1")/COUNTIFS(D9:D46,"*",$F9:$F46,"&lt;&gt;1"),0)</f>
        <v>0</v>
      </c>
      <c r="Z49" s="222"/>
      <c r="AA49" s="44"/>
      <c r="AB49" s="44"/>
      <c r="AC49" s="44"/>
      <c r="AD49" s="44"/>
      <c r="AE49" s="44"/>
      <c r="AF49" s="44"/>
      <c r="AG49" s="44"/>
      <c r="AH49" s="44"/>
    </row>
    <row r="50" spans="1:175" ht="15.6" customHeight="1" x14ac:dyDescent="0.25">
      <c r="A50" s="178"/>
      <c r="B50" s="274">
        <f ca="1">'Quadro Geral'!F33</f>
        <v>0.30000000000000004</v>
      </c>
      <c r="C50" s="269" t="s">
        <v>67</v>
      </c>
      <c r="D50" s="271"/>
      <c r="E50" s="255"/>
      <c r="F50" s="210"/>
      <c r="G50" s="255"/>
      <c r="H50" s="256"/>
      <c r="I50" s="257"/>
      <c r="J50" s="255"/>
      <c r="K50" s="256"/>
      <c r="L50" s="258"/>
      <c r="M50" s="255"/>
      <c r="N50" s="255"/>
      <c r="O50" s="259" t="str">
        <f t="shared" si="12"/>
        <v/>
      </c>
      <c r="P50" s="255"/>
      <c r="Q50" s="256"/>
      <c r="R50" s="255"/>
      <c r="S50" s="255"/>
      <c r="T50" s="255"/>
      <c r="U50" s="242"/>
      <c r="V50" s="44"/>
      <c r="W50" s="44"/>
      <c r="X50" s="44"/>
      <c r="Y50" s="44"/>
      <c r="Z50" s="222"/>
      <c r="AA50" s="44"/>
      <c r="AB50" s="44"/>
      <c r="AC50" s="44"/>
      <c r="AD50" s="44"/>
      <c r="AE50" s="44"/>
      <c r="AF50" s="44"/>
      <c r="AG50" s="44"/>
      <c r="AH50" s="44"/>
    </row>
    <row r="51" spans="1:175" ht="15.6" customHeight="1" x14ac:dyDescent="0.25">
      <c r="A51" s="178"/>
      <c r="E51" s="255"/>
      <c r="F51" s="210"/>
      <c r="G51" s="255"/>
      <c r="H51" s="256"/>
      <c r="I51" s="257"/>
      <c r="J51" s="255"/>
      <c r="K51" s="256"/>
      <c r="L51" s="258"/>
      <c r="M51" s="255"/>
      <c r="N51" s="255"/>
      <c r="O51" s="259" t="str">
        <f t="shared" si="12"/>
        <v/>
      </c>
      <c r="P51" s="255"/>
      <c r="Q51" s="256"/>
      <c r="R51" s="255"/>
      <c r="S51" s="255"/>
      <c r="T51" s="255"/>
      <c r="U51" s="242"/>
      <c r="V51" s="255"/>
      <c r="W51" s="255"/>
      <c r="X51" s="255"/>
      <c r="Y51" s="255"/>
      <c r="Z51" s="222"/>
      <c r="AA51" s="44"/>
      <c r="AB51" s="44"/>
      <c r="AC51" s="44"/>
      <c r="AD51" s="44"/>
      <c r="AE51" s="44"/>
      <c r="AF51" s="44"/>
      <c r="AG51" s="44"/>
      <c r="AH51" s="44"/>
    </row>
    <row r="52" spans="1:175" ht="6.6" customHeight="1" x14ac:dyDescent="0.25">
      <c r="A52" s="178"/>
      <c r="B52" s="264"/>
      <c r="C52" s="265"/>
      <c r="D52" s="266"/>
      <c r="E52" s="208"/>
      <c r="F52" s="209"/>
      <c r="G52" s="208"/>
      <c r="H52" s="208"/>
      <c r="I52" s="209"/>
      <c r="J52" s="208"/>
      <c r="K52" s="208"/>
      <c r="L52" s="208"/>
      <c r="M52" s="208"/>
      <c r="N52" s="208"/>
      <c r="O52" s="209"/>
      <c r="P52" s="208"/>
      <c r="Q52" s="208"/>
      <c r="R52" s="208"/>
      <c r="S52" s="208"/>
      <c r="T52" s="208"/>
      <c r="U52" s="210"/>
      <c r="V52" s="210"/>
      <c r="W52" s="210"/>
      <c r="X52" s="210"/>
      <c r="Y52" s="210"/>
      <c r="Z52" s="210"/>
      <c r="AA52" s="211"/>
      <c r="AB52" s="211"/>
      <c r="AC52" s="211"/>
      <c r="AD52" s="211"/>
      <c r="AE52" s="211"/>
      <c r="AF52" s="211"/>
      <c r="AG52" s="211"/>
      <c r="AH52" s="44"/>
    </row>
    <row r="53" spans="1:175" ht="22.5" customHeight="1" x14ac:dyDescent="0.25">
      <c r="A53" s="6"/>
      <c r="B53" s="212" t="s">
        <v>89</v>
      </c>
      <c r="C53" s="213"/>
      <c r="D53" s="213"/>
      <c r="E53" s="213"/>
      <c r="F53" s="213"/>
      <c r="G53" s="213"/>
      <c r="H53" s="213"/>
      <c r="I53" s="213"/>
      <c r="J53" s="213"/>
      <c r="K53" s="213"/>
      <c r="L53" s="213"/>
      <c r="M53" s="213"/>
      <c r="N53" s="213"/>
      <c r="O53" s="213"/>
      <c r="P53" s="213"/>
      <c r="Q53" s="213"/>
      <c r="R53" s="213"/>
      <c r="S53" s="213"/>
      <c r="T53" s="214"/>
      <c r="U53" s="6"/>
      <c r="V53" s="6"/>
      <c r="W53" s="6"/>
      <c r="X53" s="6"/>
      <c r="Y53" s="6"/>
      <c r="Z53" s="6"/>
      <c r="AA53" s="44"/>
      <c r="AB53" s="44"/>
      <c r="AC53" s="44"/>
      <c r="AD53" s="44"/>
      <c r="AE53" s="44"/>
      <c r="AF53" s="44"/>
      <c r="AG53" s="44"/>
      <c r="AH53" s="44"/>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row>
    <row r="54" spans="1:175" s="42" customFormat="1" x14ac:dyDescent="0.25">
      <c r="A54" s="44"/>
      <c r="B54" s="215"/>
      <c r="C54" s="367"/>
      <c r="D54" s="368"/>
      <c r="E54" s="368"/>
      <c r="F54" s="368"/>
      <c r="G54" s="368"/>
      <c r="H54" s="368"/>
      <c r="I54" s="368"/>
      <c r="J54" s="368"/>
      <c r="K54" s="368"/>
      <c r="L54" s="368"/>
      <c r="M54" s="368"/>
      <c r="N54" s="368"/>
      <c r="O54" s="368"/>
      <c r="P54" s="368"/>
      <c r="Q54" s="368"/>
      <c r="R54" s="368"/>
      <c r="S54" s="368"/>
      <c r="T54" s="369"/>
      <c r="U54" s="44"/>
      <c r="V54" s="44"/>
      <c r="W54" s="44"/>
      <c r="X54" s="44"/>
      <c r="Y54" s="44"/>
      <c r="Z54" s="44"/>
      <c r="AA54" s="44"/>
      <c r="AB54" s="44"/>
      <c r="AC54" s="44"/>
      <c r="AD54" s="44"/>
      <c r="AE54" s="44"/>
      <c r="AF54" s="44"/>
      <c r="AG54" s="44"/>
      <c r="AH54" s="44"/>
    </row>
    <row r="55" spans="1:175" s="42" customFormat="1" x14ac:dyDescent="0.25">
      <c r="A55" s="44"/>
      <c r="B55" s="215"/>
      <c r="C55" s="367"/>
      <c r="D55" s="368"/>
      <c r="E55" s="368"/>
      <c r="F55" s="368"/>
      <c r="G55" s="368"/>
      <c r="H55" s="368"/>
      <c r="I55" s="368"/>
      <c r="J55" s="368"/>
      <c r="K55" s="368"/>
      <c r="L55" s="368"/>
      <c r="M55" s="368"/>
      <c r="N55" s="368"/>
      <c r="O55" s="368"/>
      <c r="P55" s="368"/>
      <c r="Q55" s="368"/>
      <c r="R55" s="368"/>
      <c r="S55" s="368"/>
      <c r="T55" s="369"/>
      <c r="U55" s="44"/>
      <c r="V55" s="44"/>
      <c r="W55" s="44"/>
      <c r="X55" s="44"/>
      <c r="Y55" s="44"/>
      <c r="Z55" s="44"/>
      <c r="AA55" s="44"/>
      <c r="AB55" s="44"/>
      <c r="AC55" s="44"/>
      <c r="AD55" s="44"/>
      <c r="AE55" s="44"/>
      <c r="AF55" s="44"/>
      <c r="AG55" s="44"/>
      <c r="AH55" s="44"/>
    </row>
    <row r="56" spans="1:175" s="42" customFormat="1" x14ac:dyDescent="0.25">
      <c r="A56" s="44"/>
      <c r="B56" s="215"/>
      <c r="C56" s="367"/>
      <c r="D56" s="368"/>
      <c r="E56" s="368"/>
      <c r="F56" s="368"/>
      <c r="G56" s="368"/>
      <c r="H56" s="368"/>
      <c r="I56" s="368"/>
      <c r="J56" s="368"/>
      <c r="K56" s="368"/>
      <c r="L56" s="368"/>
      <c r="M56" s="368"/>
      <c r="N56" s="368"/>
      <c r="O56" s="368"/>
      <c r="P56" s="368"/>
      <c r="Q56" s="368"/>
      <c r="R56" s="368"/>
      <c r="S56" s="368"/>
      <c r="T56" s="369"/>
      <c r="U56" s="44"/>
      <c r="V56" s="44"/>
      <c r="W56" s="44"/>
      <c r="X56" s="44"/>
      <c r="Y56" s="44"/>
      <c r="Z56" s="44"/>
      <c r="AA56" s="44"/>
      <c r="AB56" s="44"/>
      <c r="AC56" s="44"/>
      <c r="AD56" s="44"/>
      <c r="AE56" s="44"/>
      <c r="AF56" s="44"/>
      <c r="AG56" s="44"/>
      <c r="AH56" s="44"/>
    </row>
    <row r="57" spans="1:175" s="42" customFormat="1" x14ac:dyDescent="0.25">
      <c r="A57" s="44"/>
      <c r="B57" s="215"/>
      <c r="C57" s="367"/>
      <c r="D57" s="368"/>
      <c r="E57" s="368"/>
      <c r="F57" s="368"/>
      <c r="G57" s="368"/>
      <c r="H57" s="368"/>
      <c r="I57" s="368"/>
      <c r="J57" s="368"/>
      <c r="K57" s="368"/>
      <c r="L57" s="368"/>
      <c r="M57" s="368"/>
      <c r="N57" s="368"/>
      <c r="O57" s="368"/>
      <c r="P57" s="368"/>
      <c r="Q57" s="368"/>
      <c r="R57" s="368"/>
      <c r="S57" s="368"/>
      <c r="T57" s="369"/>
      <c r="U57" s="44"/>
      <c r="V57" s="44"/>
      <c r="W57" s="44"/>
      <c r="X57" s="44"/>
      <c r="Y57" s="44"/>
      <c r="Z57" s="44"/>
      <c r="AA57" s="44"/>
      <c r="AB57" s="44"/>
      <c r="AC57" s="44"/>
      <c r="AD57" s="44"/>
      <c r="AE57" s="44"/>
      <c r="AF57" s="44"/>
      <c r="AG57" s="44"/>
      <c r="AH57" s="44"/>
    </row>
    <row r="58" spans="1:175" s="42" customFormat="1" x14ac:dyDescent="0.25">
      <c r="B58" s="216"/>
      <c r="C58" s="216"/>
    </row>
    <row r="59" spans="1:175" s="42" customFormat="1" x14ac:dyDescent="0.25">
      <c r="B59" s="216"/>
      <c r="C59" s="216"/>
    </row>
    <row r="60" spans="1:175" s="42" customFormat="1" x14ac:dyDescent="0.25">
      <c r="B60" s="216"/>
      <c r="C60" s="216"/>
    </row>
    <row r="61" spans="1:175" s="42" customFormat="1" x14ac:dyDescent="0.25">
      <c r="B61" s="216"/>
      <c r="C61" s="216"/>
    </row>
    <row r="62" spans="1:175" s="42" customFormat="1" x14ac:dyDescent="0.25">
      <c r="B62" s="216"/>
      <c r="C62" s="216"/>
    </row>
    <row r="63" spans="1:175" s="42" customFormat="1" x14ac:dyDescent="0.25">
      <c r="B63" s="216"/>
      <c r="C63" s="216"/>
    </row>
    <row r="64" spans="1:175" s="42" customFormat="1" x14ac:dyDescent="0.25">
      <c r="B64" s="216"/>
      <c r="C64" s="216"/>
    </row>
    <row r="65" spans="2:3" s="42" customFormat="1" x14ac:dyDescent="0.25">
      <c r="B65" s="216"/>
      <c r="C65" s="216"/>
    </row>
    <row r="66" spans="2:3" s="42" customFormat="1" x14ac:dyDescent="0.25">
      <c r="B66" s="216"/>
      <c r="C66" s="216"/>
    </row>
    <row r="67" spans="2:3" s="42" customFormat="1" x14ac:dyDescent="0.25">
      <c r="B67" s="216"/>
      <c r="C67" s="216"/>
    </row>
    <row r="68" spans="2:3" s="42" customFormat="1" x14ac:dyDescent="0.25">
      <c r="B68" s="216"/>
      <c r="C68" s="216"/>
    </row>
    <row r="69" spans="2:3" s="42" customFormat="1" x14ac:dyDescent="0.25">
      <c r="B69" s="216"/>
      <c r="C69" s="216"/>
    </row>
    <row r="70" spans="2:3" s="42" customFormat="1" x14ac:dyDescent="0.25">
      <c r="B70" s="216"/>
      <c r="C70" s="216"/>
    </row>
    <row r="71" spans="2:3" s="42" customFormat="1" x14ac:dyDescent="0.25">
      <c r="B71" s="216"/>
      <c r="C71" s="216"/>
    </row>
    <row r="72" spans="2:3" s="42" customFormat="1" x14ac:dyDescent="0.25">
      <c r="B72" s="216"/>
      <c r="C72" s="216"/>
    </row>
    <row r="73" spans="2:3" s="42" customFormat="1" x14ac:dyDescent="0.25">
      <c r="B73" s="216"/>
      <c r="C73" s="216"/>
    </row>
    <row r="74" spans="2:3" s="42" customFormat="1" x14ac:dyDescent="0.25">
      <c r="B74" s="216"/>
      <c r="C74" s="216"/>
    </row>
    <row r="75" spans="2:3" s="42" customFormat="1" x14ac:dyDescent="0.25">
      <c r="B75" s="216"/>
      <c r="C75" s="216"/>
    </row>
    <row r="76" spans="2:3" s="42" customFormat="1" x14ac:dyDescent="0.25">
      <c r="B76" s="216"/>
      <c r="C76" s="216"/>
    </row>
    <row r="77" spans="2:3" s="42" customFormat="1" x14ac:dyDescent="0.25">
      <c r="B77" s="216"/>
      <c r="C77" s="216"/>
    </row>
    <row r="78" spans="2:3" s="42" customFormat="1" x14ac:dyDescent="0.25">
      <c r="B78" s="216"/>
      <c r="C78" s="216"/>
    </row>
    <row r="79" spans="2:3" s="42" customFormat="1" x14ac:dyDescent="0.25">
      <c r="B79" s="216"/>
      <c r="C79" s="216"/>
    </row>
    <row r="80" spans="2:3" s="42" customFormat="1" x14ac:dyDescent="0.25">
      <c r="B80" s="216"/>
      <c r="C80" s="216"/>
    </row>
    <row r="81" spans="2:3" s="42" customFormat="1" x14ac:dyDescent="0.25">
      <c r="B81" s="216"/>
      <c r="C81" s="216"/>
    </row>
    <row r="82" spans="2:3" s="42" customFormat="1" x14ac:dyDescent="0.25">
      <c r="B82" s="216"/>
      <c r="C82" s="216"/>
    </row>
    <row r="83" spans="2:3" s="42" customFormat="1" x14ac:dyDescent="0.25">
      <c r="B83" s="216"/>
      <c r="C83" s="216"/>
    </row>
    <row r="84" spans="2:3" s="42" customFormat="1" x14ac:dyDescent="0.25">
      <c r="B84" s="216"/>
      <c r="C84" s="216"/>
    </row>
    <row r="85" spans="2:3" s="42" customFormat="1" x14ac:dyDescent="0.25">
      <c r="B85" s="216"/>
      <c r="C85" s="216"/>
    </row>
    <row r="86" spans="2:3" s="42" customFormat="1" x14ac:dyDescent="0.25">
      <c r="B86" s="216"/>
      <c r="C86" s="216"/>
    </row>
    <row r="87" spans="2:3" s="42" customFormat="1" x14ac:dyDescent="0.25">
      <c r="B87" s="216"/>
      <c r="C87" s="216"/>
    </row>
    <row r="88" spans="2:3" s="42" customFormat="1" x14ac:dyDescent="0.25">
      <c r="B88" s="216"/>
      <c r="C88" s="216"/>
    </row>
    <row r="89" spans="2:3" s="42" customFormat="1" x14ac:dyDescent="0.25">
      <c r="B89" s="216"/>
      <c r="C89" s="216"/>
    </row>
    <row r="90" spans="2:3" s="42" customFormat="1" x14ac:dyDescent="0.25">
      <c r="B90" s="216"/>
      <c r="C90" s="216"/>
    </row>
    <row r="91" spans="2:3" s="42" customFormat="1" x14ac:dyDescent="0.25">
      <c r="B91" s="216"/>
      <c r="C91" s="216"/>
    </row>
    <row r="92" spans="2:3" s="42" customFormat="1" x14ac:dyDescent="0.25">
      <c r="B92" s="216"/>
      <c r="C92" s="216"/>
    </row>
    <row r="93" spans="2:3" s="42" customFormat="1" x14ac:dyDescent="0.25">
      <c r="B93" s="216"/>
      <c r="C93" s="216"/>
    </row>
    <row r="94" spans="2:3" s="42" customFormat="1" x14ac:dyDescent="0.25">
      <c r="B94" s="216"/>
      <c r="C94" s="216"/>
    </row>
    <row r="95" spans="2:3" s="42" customFormat="1" x14ac:dyDescent="0.25">
      <c r="B95" s="216"/>
      <c r="C95" s="216"/>
    </row>
    <row r="96" spans="2:3" s="42" customFormat="1" x14ac:dyDescent="0.25">
      <c r="B96" s="216"/>
      <c r="C96" s="216"/>
    </row>
    <row r="97" spans="2:3" s="42" customFormat="1" x14ac:dyDescent="0.25">
      <c r="B97" s="216"/>
      <c r="C97" s="216"/>
    </row>
    <row r="98" spans="2:3" s="42" customFormat="1" x14ac:dyDescent="0.25">
      <c r="B98" s="216"/>
      <c r="C98" s="216"/>
    </row>
    <row r="99" spans="2:3" s="42" customFormat="1" x14ac:dyDescent="0.25">
      <c r="B99" s="216"/>
      <c r="C99" s="216"/>
    </row>
    <row r="100" spans="2:3" s="42" customFormat="1" x14ac:dyDescent="0.25">
      <c r="B100" s="216"/>
      <c r="C100" s="216"/>
    </row>
    <row r="101" spans="2:3" s="42" customFormat="1" x14ac:dyDescent="0.25">
      <c r="B101" s="216"/>
      <c r="C101" s="216"/>
    </row>
    <row r="102" spans="2:3" s="42" customFormat="1" x14ac:dyDescent="0.25">
      <c r="B102" s="216"/>
      <c r="C102" s="216"/>
    </row>
    <row r="103" spans="2:3" s="42" customFormat="1" x14ac:dyDescent="0.25">
      <c r="B103" s="216"/>
      <c r="C103" s="216"/>
    </row>
    <row r="104" spans="2:3" s="42" customFormat="1" x14ac:dyDescent="0.25">
      <c r="B104" s="216"/>
      <c r="C104" s="216"/>
    </row>
    <row r="105" spans="2:3" s="42" customFormat="1" x14ac:dyDescent="0.25">
      <c r="B105" s="216"/>
      <c r="C105" s="216"/>
    </row>
    <row r="106" spans="2:3" s="42" customFormat="1" x14ac:dyDescent="0.25">
      <c r="B106" s="216"/>
      <c r="C106" s="216"/>
    </row>
    <row r="107" spans="2:3" s="42" customFormat="1" x14ac:dyDescent="0.25">
      <c r="B107" s="216"/>
      <c r="C107" s="216"/>
    </row>
    <row r="108" spans="2:3" s="42" customFormat="1" x14ac:dyDescent="0.25">
      <c r="B108" s="216"/>
      <c r="C108" s="216"/>
    </row>
    <row r="109" spans="2:3" s="42" customFormat="1" x14ac:dyDescent="0.25">
      <c r="B109" s="216"/>
      <c r="C109" s="216"/>
    </row>
    <row r="110" spans="2:3" s="42" customFormat="1" x14ac:dyDescent="0.25">
      <c r="B110" s="216"/>
      <c r="C110" s="216"/>
    </row>
    <row r="111" spans="2:3" s="42" customFormat="1" x14ac:dyDescent="0.25">
      <c r="B111" s="216"/>
      <c r="C111" s="216"/>
    </row>
    <row r="112" spans="2:3" s="42" customFormat="1" x14ac:dyDescent="0.25">
      <c r="B112" s="216"/>
      <c r="C112" s="216"/>
    </row>
    <row r="113" spans="2:3" s="42" customFormat="1" x14ac:dyDescent="0.25">
      <c r="B113" s="216"/>
      <c r="C113" s="216"/>
    </row>
  </sheetData>
  <sheetProtection algorithmName="SHA-512" hashValue="iqUyAl+OUDTOwt2zFzZstiw+XsUE4Wkw0Gzt9KGocOdDq2MIJpkY93o+oDXGCKLV+viNIBnGqgpnw/ffGu6V6g==" saltValue="2qnxxYla9/z5phXRPC92kA==" spinCount="100000" sheet="1" formatCells="0" formatColumns="0" formatRows="0"/>
  <mergeCells count="14">
    <mergeCell ref="G3:W3"/>
    <mergeCell ref="B4:D4"/>
    <mergeCell ref="G4:H4"/>
    <mergeCell ref="J4:N4"/>
    <mergeCell ref="P4:T4"/>
    <mergeCell ref="V4:W4"/>
    <mergeCell ref="C56:T56"/>
    <mergeCell ref="C57:T57"/>
    <mergeCell ref="AA4:AG4"/>
    <mergeCell ref="V48:W48"/>
    <mergeCell ref="C49:D49"/>
    <mergeCell ref="V49:W49"/>
    <mergeCell ref="C54:T54"/>
    <mergeCell ref="C55:T55"/>
  </mergeCells>
  <conditionalFormatting sqref="B4">
    <cfRule type="dataBar" priority="130">
      <dataBar>
        <cfvo type="num" val="0.1"/>
        <cfvo type="num" val="1"/>
        <color rgb="FF92D050"/>
      </dataBar>
      <extLst>
        <ext xmlns:x14="http://schemas.microsoft.com/office/spreadsheetml/2009/9/main" uri="{B025F937-C7B1-47D3-B67F-A62EFF666E3E}">
          <x14:id>{F5C643F5-5823-48BC-8243-C21ED099CAA1}</x14:id>
        </ext>
      </extLst>
    </cfRule>
  </conditionalFormatting>
  <conditionalFormatting sqref="H9:H46">
    <cfRule type="expression" dxfId="19" priority="14">
      <formula>AND($G9&lt;&gt;"S",NOT(ISBLANK($H9)))</formula>
    </cfRule>
  </conditionalFormatting>
  <conditionalFormatting sqref="J9:T46">
    <cfRule type="expression" dxfId="18" priority="1">
      <formula>$F9&lt;&gt;1</formula>
    </cfRule>
  </conditionalFormatting>
  <conditionalFormatting sqref="V9:W46">
    <cfRule type="expression" dxfId="17" priority="5" stopIfTrue="1">
      <formula>AND($F9&lt;&gt;1,NOT(ISBLANK($V9)))</formula>
    </cfRule>
    <cfRule type="expression" dxfId="16" priority="6">
      <formula>$F9&lt;&gt;1</formula>
    </cfRule>
  </conditionalFormatting>
  <dataValidations count="14">
    <dataValidation type="list" allowBlank="1" showInputMessage="1" showErrorMessage="1" promptTitle="Informe PF ou OM" prompt="Descreva o PF ou a OM à Direita" sqref="B54:B57" xr:uid="{00000000-0002-0000-0A00-000000000000}">
      <formula1>"PF,OM"</formula1>
    </dataValidation>
    <dataValidation type="list" allowBlank="1" showInputMessage="1" showErrorMessage="1" error="Opção inválida" promptTitle="Há padrão suficiente" sqref="E44:E46 P47 P8" xr:uid="{00000000-0002-0000-0A00-000002000000}">
      <formula1>"S,N,s,n,NS,ns"</formula1>
    </dataValidation>
    <dataValidation type="list" allowBlank="1" showInputMessage="1" showErrorMessage="1" error="Opção inválida" sqref="T8 V8:W8 V47:W47 T47 S52:T52 S8:S47" xr:uid="{00000000-0002-0000-0A00-000003000000}">
      <formula1>"MT,EF,mt,ef"</formula1>
    </dataValidation>
    <dataValidation type="list" allowBlank="1" showInputMessage="1" showErrorMessage="1" error="Opção inválida" promptTitle="Há padrão suficiente" sqref="H8 Q8 K8 H47 K47 Q47 Q52 M52:N52 H52 K52 M8:N47" xr:uid="{00000000-0002-0000-0A00-000007000000}">
      <formula1>"S,N,NS,s,n,ns"</formula1>
    </dataValidation>
    <dataValidation type="list" allowBlank="1" showInputMessage="1" showErrorMessage="1" error="Opção inválida" promptTitle="Há padrão suficiente" sqref="P52 E8 J52 E47:E52 G52 P9:P46 J8:J47 G8:G47" xr:uid="{00000000-0002-0000-0A00-000008000000}">
      <formula1>"S,N,s,n"</formula1>
    </dataValidation>
    <dataValidation type="list" allowBlank="1" showInputMessage="1" showErrorMessage="1" error="Opção inválida!" sqref="E43" xr:uid="{00000000-0002-0000-0A00-00000C000000}">
      <mc:AlternateContent xmlns:x12ac="http://schemas.microsoft.com/office/spreadsheetml/2011/1/ac" xmlns:mc="http://schemas.openxmlformats.org/markup-compatibility/2006">
        <mc:Choice Requires="x12ac">
          <x12ac:list>N,E,O,n,e,"o,NO,EO,no,eo,ON,OE,on,oe"</x12ac:list>
        </mc:Choice>
        <mc:Fallback>
          <formula1>"N,E,O,n,e,o,NO,EO,no,eo,ON,OE,on,oe"</formula1>
        </mc:Fallback>
      </mc:AlternateContent>
    </dataValidation>
    <dataValidation allowBlank="1" showInputMessage="1" showErrorMessage="1" promptTitle="Referencial Comparativo" prompt="Entrar o Valor do desempenho do concorrente ou congênere em mercado mais exigente, organização de referência no indicador, média ou índice do setor ou mercado ou outra informação que permita avaliar o desempenho competitivo._x000a_Entrar NC para não comparável." sqref="AD8:AD38" xr:uid="{00000000-0002-0000-0A00-000005000000}"/>
    <dataValidation allowBlank="1" showInputMessage="1" showErrorMessage="1" promptTitle="Requisito de Parte Interessada" prompt="Entrar Valor esperado para o último ciclo ou_x000a_&quot;=&quot; Manter o Nível_x000a_&quot;-&quot;  Reduzir_x000a_&quot;+&quot; Aumentar_x000a_Entrar NA para não aplicável ou não há_x000a_" sqref="AE8:AE38" xr:uid="{00000000-0002-0000-0A00-000006000000}"/>
    <dataValidation allowBlank="1" showInputMessage="1" showErrorMessage="1" error="Opção inválida" sqref="T9:T46" xr:uid="{00000000-0002-0000-0A00-000001000000}"/>
    <dataValidation type="list" allowBlank="1" showInputMessage="1" showErrorMessage="1" promptTitle="Bom quando" prompt="&quot;+&quot; Aumentar_x000a_&quot;=&quot; Manter _x000a_&quot;-&quot;  Diminuir" sqref="AA9:AA46" xr:uid="{00000000-0002-0000-0A00-000004000000}">
      <formula1>"+,=,-"</formula1>
    </dataValidation>
    <dataValidation type="list" allowBlank="1" showInputMessage="1" showErrorMessage="1" error="Opção inválida" promptTitle="Há padrão suficiente" sqref="H9:H46 K9:K46" xr:uid="{00000000-0002-0000-0A00-000009000000}">
      <formula1>"0,1,2,3"</formula1>
    </dataValidation>
    <dataValidation type="list" allowBlank="1" showInputMessage="1" showErrorMessage="1" error="Opção inválida! 0,1,2 ou 3." sqref="V9:V46" xr:uid="{00000000-0002-0000-0A00-00000A000000}">
      <formula1>"0,1,2,3"</formula1>
    </dataValidation>
    <dataValidation type="list" allowBlank="1" showInputMessage="1" showErrorMessage="1" error="Opção inválida! 0,1,2 ou 3" promptTitle="Há padrão suficiente" sqref="Q9:Q46" xr:uid="{00000000-0002-0000-0A00-00000B000000}">
      <formula1>"0,1,2,3"</formula1>
    </dataValidation>
    <dataValidation type="list" allowBlank="1" showInputMessage="1" showErrorMessage="1" error="Opção inválida!" sqref="E9:E42" xr:uid="{00000000-0002-0000-0A00-00000D000000}">
      <formula1>"N,E,O,n,e,o,NO,EO,no,eo,ON,OE,on,oe"</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F5C643F5-5823-48BC-8243-C21ED099CAA1}">
            <x14:dataBar minLength="0" maxLength="100" gradient="0">
              <x14:cfvo type="num">
                <xm:f>0.1</xm:f>
              </x14:cfvo>
              <x14:cfvo type="num">
                <xm:f>1</xm:f>
              </x14:cfvo>
              <x14:negativeFillColor rgb="FFFF0000"/>
              <x14:axisColor rgb="FF000000"/>
            </x14:dataBar>
          </x14:cfRule>
          <xm:sqref>B4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Planilha12"/>
  <dimension ref="A1:FS104"/>
  <sheetViews>
    <sheetView zoomScale="115" zoomScaleNormal="115" workbookViewId="0">
      <pane xSplit="3" ySplit="8" topLeftCell="D9" activePane="bottomRight" state="frozen"/>
      <selection pane="topRight" activeCell="D1" sqref="D1"/>
      <selection pane="bottomLeft" activeCell="A9" sqref="A9"/>
      <selection pane="bottomRight" activeCell="D9" sqref="D9"/>
    </sheetView>
  </sheetViews>
  <sheetFormatPr defaultColWidth="8.85546875" defaultRowHeight="15" x14ac:dyDescent="0.25"/>
  <cols>
    <col min="1" max="1" width="1.85546875" customWidth="1"/>
    <col min="2" max="2" width="8.28515625" style="217" customWidth="1"/>
    <col min="3" max="3" width="8.85546875" style="217" customWidth="1"/>
    <col min="4" max="4" width="30.140625" customWidth="1"/>
    <col min="5" max="5" width="4.140625" customWidth="1"/>
    <col min="6" max="6" width="1.5703125" customWidth="1"/>
    <col min="7" max="7" width="4.28515625" customWidth="1"/>
    <col min="8" max="8" width="4.42578125" customWidth="1"/>
    <col min="9" max="9" width="1.7109375" customWidth="1"/>
    <col min="10" max="10" width="3.85546875" customWidth="1"/>
    <col min="11" max="11" width="3.7109375" customWidth="1"/>
    <col min="12" max="12" width="14.5703125" customWidth="1"/>
    <col min="13" max="13" width="3.28515625" customWidth="1"/>
    <col min="14" max="14" width="5.28515625" customWidth="1"/>
    <col min="15" max="15" width="1.85546875" customWidth="1"/>
    <col min="16" max="16" width="4.140625" customWidth="1"/>
    <col min="17" max="17" width="3.7109375" customWidth="1"/>
    <col min="18" max="18" width="13.5703125" customWidth="1"/>
    <col min="19" max="19" width="5" customWidth="1"/>
    <col min="20" max="20" width="13.5703125" customWidth="1"/>
    <col min="21" max="21" width="1.7109375" customWidth="1"/>
    <col min="22" max="22" width="4.28515625" customWidth="1"/>
    <col min="23" max="23" width="12.7109375" customWidth="1"/>
    <col min="24" max="24" width="1.7109375" customWidth="1"/>
    <col min="25" max="25" width="5.140625" customWidth="1"/>
    <col min="26" max="26" width="1.28515625" customWidth="1"/>
    <col min="27" max="27" width="7.28515625" style="42" customWidth="1"/>
    <col min="28" max="31" width="10.28515625" style="42" customWidth="1"/>
    <col min="32" max="32" width="27.5703125" style="42" customWidth="1"/>
    <col min="33" max="33" width="11.85546875" style="42" customWidth="1"/>
    <col min="34" max="34" width="2.140625" style="42" customWidth="1"/>
    <col min="35" max="175" width="8.85546875" style="42"/>
  </cols>
  <sheetData>
    <row r="1" spans="1:175" ht="15.6" customHeight="1" x14ac:dyDescent="0.25">
      <c r="A1" s="6"/>
      <c r="B1" s="228"/>
      <c r="C1" s="173" t="str">
        <f>Capa!A1</f>
        <v>MEGplan MEGIA 2026</v>
      </c>
      <c r="D1" s="176"/>
      <c r="E1" s="311" t="s">
        <v>105</v>
      </c>
      <c r="F1" s="176"/>
      <c r="G1" s="176"/>
      <c r="H1" s="176"/>
      <c r="I1" s="176"/>
      <c r="J1" s="176"/>
      <c r="K1" s="176"/>
      <c r="L1" s="176"/>
      <c r="M1" s="176"/>
      <c r="N1" s="176"/>
      <c r="O1" s="176"/>
      <c r="P1" s="176"/>
      <c r="Q1" s="176"/>
      <c r="R1" s="176"/>
      <c r="S1" s="176"/>
      <c r="T1" s="176"/>
      <c r="U1" s="176"/>
      <c r="V1" s="176"/>
      <c r="W1" s="176"/>
      <c r="X1" s="176"/>
      <c r="Y1" s="176"/>
      <c r="Z1" s="176"/>
      <c r="AA1" s="218"/>
      <c r="AB1" s="218"/>
      <c r="AC1" s="218"/>
      <c r="AD1" s="218"/>
      <c r="AE1" s="218"/>
      <c r="AF1" s="218"/>
      <c r="AG1" s="218"/>
      <c r="AH1" s="218"/>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row>
    <row r="2" spans="1:175" ht="19.350000000000001" customHeight="1" x14ac:dyDescent="0.25">
      <c r="A2" s="6"/>
      <c r="B2" s="286" t="str">
        <f>CONCATENATE("Item ",'Quadro Geral'!B34)</f>
        <v xml:space="preserve">Item 8.4 Relativos a clientes </v>
      </c>
      <c r="C2" s="286"/>
      <c r="D2" s="287"/>
      <c r="E2" s="6"/>
      <c r="F2" s="6"/>
      <c r="G2" s="6"/>
      <c r="H2" s="6"/>
      <c r="I2" s="6"/>
      <c r="J2" s="6"/>
      <c r="K2" s="6"/>
      <c r="L2" s="6"/>
      <c r="M2" s="6"/>
      <c r="N2" s="6"/>
      <c r="O2" s="6"/>
      <c r="P2" s="6"/>
      <c r="Q2" s="6"/>
      <c r="R2" s="6"/>
      <c r="S2" s="6"/>
      <c r="T2" s="6"/>
      <c r="U2" s="180"/>
      <c r="V2" s="180"/>
      <c r="W2" s="180"/>
      <c r="X2" s="180"/>
      <c r="Y2" s="180"/>
      <c r="Z2" s="180"/>
      <c r="AA2" s="44"/>
      <c r="AB2" s="44"/>
      <c r="AC2" s="44"/>
      <c r="AD2" s="44"/>
      <c r="AE2" s="44"/>
      <c r="AF2" s="44"/>
      <c r="AG2" s="44"/>
      <c r="AH2" s="44"/>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row>
    <row r="3" spans="1:175" ht="13.35" customHeight="1" x14ac:dyDescent="0.3">
      <c r="A3" s="6"/>
      <c r="B3" s="6"/>
      <c r="C3" s="6"/>
      <c r="D3" s="6"/>
      <c r="E3" s="229"/>
      <c r="F3" s="6"/>
      <c r="G3" s="377" t="s">
        <v>68</v>
      </c>
      <c r="H3" s="377"/>
      <c r="I3" s="377"/>
      <c r="J3" s="377"/>
      <c r="K3" s="377"/>
      <c r="L3" s="377"/>
      <c r="M3" s="377"/>
      <c r="N3" s="377"/>
      <c r="O3" s="377"/>
      <c r="P3" s="377"/>
      <c r="Q3" s="377"/>
      <c r="R3" s="377"/>
      <c r="S3" s="377"/>
      <c r="T3" s="377"/>
      <c r="U3" s="377"/>
      <c r="V3" s="377"/>
      <c r="W3" s="377"/>
      <c r="X3" s="180"/>
      <c r="Y3" s="180"/>
      <c r="Z3" s="180"/>
      <c r="AA3" s="44"/>
      <c r="AB3" s="44"/>
      <c r="AC3" s="44"/>
      <c r="AD3" s="44"/>
      <c r="AE3" s="44"/>
      <c r="AF3" s="44"/>
      <c r="AG3" s="44"/>
      <c r="AH3" s="44"/>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row>
    <row r="4" spans="1:175" ht="17.25" customHeight="1" x14ac:dyDescent="0.35">
      <c r="A4" s="202"/>
      <c r="B4" s="376">
        <f>IF(COUNTIF($D8:$D38,"*")&gt;0,(COUNTIFS($D8:$D38,"*",$F8:$F38,"1",V8:V38,"&gt;=0")+COUNTIFS($D8:$D38,"*",$F8:$F38,"&lt;&gt;1",E8:E38,"*"))/COUNTIF($D8:$D38,"*"),0)</f>
        <v>0</v>
      </c>
      <c r="C4" s="376"/>
      <c r="D4" s="376"/>
      <c r="E4" s="229"/>
      <c r="F4" s="6"/>
      <c r="G4" s="378" t="s">
        <v>71</v>
      </c>
      <c r="H4" s="379"/>
      <c r="I4" s="182"/>
      <c r="J4" s="380" t="s">
        <v>72</v>
      </c>
      <c r="K4" s="380"/>
      <c r="L4" s="380"/>
      <c r="M4" s="380"/>
      <c r="N4" s="380"/>
      <c r="O4" s="182"/>
      <c r="P4" s="380" t="s">
        <v>73</v>
      </c>
      <c r="Q4" s="380"/>
      <c r="R4" s="380"/>
      <c r="S4" s="380"/>
      <c r="T4" s="380"/>
      <c r="U4" s="180"/>
      <c r="V4" s="381" t="s">
        <v>74</v>
      </c>
      <c r="W4" s="382"/>
      <c r="X4" s="180"/>
      <c r="Y4" s="180"/>
      <c r="Z4" s="180"/>
      <c r="AA4" s="370" t="s">
        <v>94</v>
      </c>
      <c r="AB4" s="371"/>
      <c r="AC4" s="371"/>
      <c r="AD4" s="371"/>
      <c r="AE4" s="371"/>
      <c r="AF4" s="371"/>
      <c r="AG4" s="372"/>
      <c r="AH4" s="44"/>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row>
    <row r="5" spans="1:175" ht="12.95" customHeight="1" x14ac:dyDescent="0.25">
      <c r="A5" s="183"/>
      <c r="B5" s="232"/>
      <c r="C5" s="233"/>
      <c r="D5" s="184"/>
      <c r="E5" s="234"/>
      <c r="F5" s="185"/>
      <c r="G5" s="234"/>
      <c r="H5" s="234"/>
      <c r="I5" s="185"/>
      <c r="J5" s="234"/>
      <c r="K5" s="234"/>
      <c r="L5" s="234"/>
      <c r="M5" s="234"/>
      <c r="N5" s="234"/>
      <c r="O5" s="185"/>
      <c r="P5" s="234"/>
      <c r="Q5" s="234"/>
      <c r="R5" s="234"/>
      <c r="S5" s="234"/>
      <c r="T5" s="235"/>
      <c r="U5" s="180"/>
      <c r="V5" s="180"/>
      <c r="W5" s="180"/>
      <c r="X5" s="180"/>
      <c r="Y5" s="180"/>
      <c r="Z5" s="180"/>
      <c r="AA5" s="44"/>
      <c r="AB5" s="44"/>
      <c r="AC5" s="44"/>
      <c r="AD5" s="44"/>
      <c r="AE5" s="44"/>
      <c r="AF5" s="44"/>
      <c r="AG5" s="44"/>
      <c r="AH5" s="44"/>
    </row>
    <row r="6" spans="1:175" s="188" customFormat="1" ht="61.35" customHeight="1" x14ac:dyDescent="0.35">
      <c r="A6" s="181"/>
      <c r="B6" s="230" t="s">
        <v>69</v>
      </c>
      <c r="C6" s="231" t="s">
        <v>103</v>
      </c>
      <c r="D6" s="275" t="s">
        <v>70</v>
      </c>
      <c r="E6" s="276" t="s">
        <v>90</v>
      </c>
      <c r="F6" s="182"/>
      <c r="G6" s="236" t="s">
        <v>99</v>
      </c>
      <c r="H6" s="237" t="s">
        <v>91</v>
      </c>
      <c r="I6" s="182"/>
      <c r="J6" s="236" t="s">
        <v>97</v>
      </c>
      <c r="K6" s="237" t="s">
        <v>96</v>
      </c>
      <c r="L6" s="238" t="s">
        <v>75</v>
      </c>
      <c r="M6" s="236" t="s">
        <v>76</v>
      </c>
      <c r="N6" s="236" t="s">
        <v>77</v>
      </c>
      <c r="O6" s="182"/>
      <c r="P6" s="236" t="s">
        <v>98</v>
      </c>
      <c r="Q6" s="237" t="s">
        <v>92</v>
      </c>
      <c r="R6" s="238" t="s">
        <v>78</v>
      </c>
      <c r="S6" s="236" t="s">
        <v>79</v>
      </c>
      <c r="T6" s="238" t="s">
        <v>80</v>
      </c>
      <c r="U6" s="186"/>
      <c r="V6" s="237" t="s">
        <v>93</v>
      </c>
      <c r="W6" s="238" t="s">
        <v>81</v>
      </c>
      <c r="X6" s="186"/>
      <c r="Y6" s="239" t="s">
        <v>95</v>
      </c>
      <c r="Z6" s="186"/>
      <c r="AA6" s="249" t="s">
        <v>82</v>
      </c>
      <c r="AB6" s="250" t="s">
        <v>84</v>
      </c>
      <c r="AC6" s="250" t="s">
        <v>83</v>
      </c>
      <c r="AD6" s="250" t="s">
        <v>85</v>
      </c>
      <c r="AE6" s="250" t="s">
        <v>86</v>
      </c>
      <c r="AF6" s="250" t="s">
        <v>87</v>
      </c>
      <c r="AG6" s="251" t="s">
        <v>88</v>
      </c>
      <c r="AH6" s="187"/>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row>
    <row r="7" spans="1:175" s="188" customFormat="1" ht="4.7" customHeight="1" x14ac:dyDescent="0.25">
      <c r="A7" s="181"/>
      <c r="B7" s="181"/>
      <c r="C7" s="189"/>
      <c r="D7" s="190"/>
      <c r="E7" s="191"/>
      <c r="F7" s="192"/>
      <c r="G7" s="191"/>
      <c r="H7" s="191"/>
      <c r="I7" s="192"/>
      <c r="J7" s="191"/>
      <c r="K7" s="191"/>
      <c r="L7" s="191"/>
      <c r="M7" s="191"/>
      <c r="N7" s="191"/>
      <c r="O7" s="185"/>
      <c r="P7" s="191"/>
      <c r="Q7" s="191"/>
      <c r="R7" s="191"/>
      <c r="S7" s="191"/>
      <c r="T7" s="191"/>
      <c r="U7" s="192"/>
      <c r="V7" s="192"/>
      <c r="W7" s="192"/>
      <c r="X7" s="192"/>
      <c r="Y7" s="192"/>
      <c r="Z7" s="192"/>
      <c r="AA7" s="187"/>
      <c r="AB7" s="187"/>
      <c r="AC7" s="187"/>
      <c r="AD7" s="187"/>
      <c r="AE7" s="187"/>
      <c r="AF7" s="187"/>
      <c r="AG7" s="187"/>
      <c r="AH7" s="187"/>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row>
    <row r="8" spans="1:175" ht="6.6" customHeight="1" x14ac:dyDescent="0.25">
      <c r="A8" s="193"/>
      <c r="B8" s="220"/>
      <c r="C8" s="195"/>
      <c r="D8" s="195"/>
      <c r="E8" s="196"/>
      <c r="F8" s="182"/>
      <c r="G8" s="196"/>
      <c r="H8" s="196"/>
      <c r="I8" s="199"/>
      <c r="J8" s="196"/>
      <c r="K8" s="196"/>
      <c r="L8" s="198"/>
      <c r="M8" s="196"/>
      <c r="N8" s="196"/>
      <c r="O8" s="199"/>
      <c r="P8" s="196"/>
      <c r="Q8" s="196"/>
      <c r="R8" s="196"/>
      <c r="S8" s="196"/>
      <c r="T8" s="196"/>
      <c r="U8" s="226"/>
      <c r="V8" s="196"/>
      <c r="W8" s="196"/>
      <c r="X8" s="200"/>
      <c r="Y8" s="201"/>
      <c r="Z8" s="200"/>
      <c r="AA8" s="252"/>
      <c r="AB8" s="207"/>
      <c r="AC8" s="207"/>
      <c r="AD8" s="207"/>
      <c r="AE8" s="207"/>
      <c r="AF8" s="253"/>
      <c r="AG8" s="254"/>
      <c r="AH8" s="44"/>
    </row>
    <row r="9" spans="1:175" ht="18.95" customHeight="1" x14ac:dyDescent="0.25">
      <c r="A9" s="202">
        <v>8</v>
      </c>
      <c r="B9" s="221"/>
      <c r="C9" s="219"/>
      <c r="D9" s="203"/>
      <c r="E9" s="41"/>
      <c r="F9" s="225" t="str">
        <f t="shared" ref="F9:F37" si="0">IF(OR(ISNUMBER(SEARCH("N",$E9)),ISNUMBER(SEARCH("E",$E9))),1,"")</f>
        <v/>
      </c>
      <c r="G9" s="41"/>
      <c r="H9" s="41"/>
      <c r="I9" s="241" t="str">
        <f>IF(G9="S",IF(H9=3,1,IF(H9=2,0.6,IF(H9=1,0.3,0))),"")</f>
        <v/>
      </c>
      <c r="J9" s="41"/>
      <c r="K9" s="41"/>
      <c r="L9" s="41"/>
      <c r="M9" s="41"/>
      <c r="N9" s="41"/>
      <c r="O9" s="241" t="str">
        <f>IF(AND($F9=1,J9="S"),IF(K9=3,1,IF(K9=2,0.6,IF(K9=1,0.3,0))),"")</f>
        <v/>
      </c>
      <c r="P9" s="41"/>
      <c r="Q9" s="41"/>
      <c r="R9" s="41"/>
      <c r="S9" s="41"/>
      <c r="T9" s="41"/>
      <c r="U9" s="241" t="str">
        <f>IF(AND($F9=1,P9="S"),IF(Q9=3,1,IF(Q9=2,0.6,IF(Q9=1,0.3,0))),"")</f>
        <v/>
      </c>
      <c r="V9" s="240"/>
      <c r="W9" s="240"/>
      <c r="X9" s="241" t="str">
        <f>IF($F9=1,IF(V9=3,1,IF(V9=2,0.6,IF(V9=1,0.3,0))),"")</f>
        <v/>
      </c>
      <c r="Y9" s="277" t="str">
        <f>IF(AND(A9=8,NOT(ISBLANK(D9))),IF(F9&lt;&gt;1,I9,ROUND((IF(I9&lt;&gt;"",I9*30,0)+IF(O9&lt;&gt;"",O9*20,0)+IF(U9&lt;&gt;"",U9*30,0)+IF(X9&lt;&gt;"",X9*20,0))/((I9&lt;&gt;"")*30+(O9&lt;&gt;"")*20+(U9&lt;&gt;"")*30+(X9&lt;&gt;"")*20),2)),"")</f>
        <v/>
      </c>
      <c r="Z9" s="200"/>
      <c r="AA9" s="205"/>
      <c r="AB9" s="55"/>
      <c r="AC9" s="205"/>
      <c r="AD9" s="205"/>
      <c r="AE9" s="205"/>
      <c r="AF9" s="205"/>
      <c r="AG9" s="206"/>
      <c r="AH9" s="44"/>
    </row>
    <row r="10" spans="1:175" ht="18.95" customHeight="1" x14ac:dyDescent="0.25">
      <c r="A10" s="202">
        <v>8</v>
      </c>
      <c r="B10" s="221"/>
      <c r="C10" s="219"/>
      <c r="D10" s="203"/>
      <c r="E10" s="41"/>
      <c r="F10" s="225" t="str">
        <f t="shared" si="0"/>
        <v/>
      </c>
      <c r="G10" s="41"/>
      <c r="H10" s="41"/>
      <c r="I10" s="241" t="str">
        <f t="shared" ref="I10:I37" si="1">IF(G10="S",IF(H10=3,1,IF(H10=2,0.6,IF(H10=1,0.3,0))),"")</f>
        <v/>
      </c>
      <c r="J10" s="41"/>
      <c r="K10" s="41"/>
      <c r="L10" s="41"/>
      <c r="M10" s="41"/>
      <c r="N10" s="41"/>
      <c r="O10" s="241" t="str">
        <f t="shared" ref="O10:O28" si="2">IF(AND($F10=1,J10="S"),IF(K10=3,1,IF(K10=2,0.6,IF(K10=1,0.3,0))),"")</f>
        <v/>
      </c>
      <c r="P10" s="41"/>
      <c r="Q10" s="41"/>
      <c r="R10" s="41"/>
      <c r="S10" s="41"/>
      <c r="T10" s="41"/>
      <c r="U10" s="241" t="str">
        <f t="shared" ref="U10:U28" si="3">IF(AND($F10=1,P10="S"),IF(Q10=3,1,IF(Q10=2,0.6,IF(Q10=1,0.3,0))),"")</f>
        <v/>
      </c>
      <c r="V10" s="240"/>
      <c r="W10" s="240"/>
      <c r="X10" s="241" t="str">
        <f t="shared" ref="X10:X28" si="4">IF($F10=1,IF(V10=3,1,IF(V10=2,0.6,IF(V10=1,0.3,0))),"")</f>
        <v/>
      </c>
      <c r="Y10" s="277" t="str">
        <f t="shared" ref="Y10:Y37" si="5">IF(AND(A10=8,NOT(ISBLANK(D10))),IF(F10&lt;&gt;1,I10,ROUND((IF(I10&lt;&gt;"",I10*30,0)+IF(O10&lt;&gt;"",O10*20,0)+IF(U10&lt;&gt;"",U10*30,0)+IF(X10&lt;&gt;"",X10*20,0))/((I10&lt;&gt;"")*30+(O10&lt;&gt;"")*20+(U10&lt;&gt;"")*30+(X10&lt;&gt;"")*20),2)),"")</f>
        <v/>
      </c>
      <c r="Z10" s="200"/>
      <c r="AA10" s="205"/>
      <c r="AB10" s="55"/>
      <c r="AC10" s="205"/>
      <c r="AD10" s="205"/>
      <c r="AE10" s="205"/>
      <c r="AF10" s="205"/>
      <c r="AG10" s="206"/>
      <c r="AH10" s="44"/>
    </row>
    <row r="11" spans="1:175" ht="18.95" customHeight="1" x14ac:dyDescent="0.25">
      <c r="A11" s="202">
        <v>8</v>
      </c>
      <c r="B11" s="221"/>
      <c r="C11" s="219"/>
      <c r="D11" s="203"/>
      <c r="E11" s="41"/>
      <c r="F11" s="225" t="str">
        <f t="shared" si="0"/>
        <v/>
      </c>
      <c r="G11" s="41"/>
      <c r="H11" s="41"/>
      <c r="I11" s="241" t="str">
        <f t="shared" si="1"/>
        <v/>
      </c>
      <c r="J11" s="41"/>
      <c r="K11" s="41"/>
      <c r="L11" s="41"/>
      <c r="M11" s="41"/>
      <c r="N11" s="41"/>
      <c r="O11" s="241" t="str">
        <f t="shared" si="2"/>
        <v/>
      </c>
      <c r="P11" s="41"/>
      <c r="Q11" s="41"/>
      <c r="R11" s="41"/>
      <c r="S11" s="41"/>
      <c r="T11" s="41"/>
      <c r="U11" s="241" t="str">
        <f t="shared" si="3"/>
        <v/>
      </c>
      <c r="V11" s="240"/>
      <c r="W11" s="240"/>
      <c r="X11" s="241" t="str">
        <f t="shared" si="4"/>
        <v/>
      </c>
      <c r="Y11" s="277" t="str">
        <f t="shared" si="5"/>
        <v/>
      </c>
      <c r="Z11" s="200"/>
      <c r="AA11" s="205"/>
      <c r="AB11" s="55"/>
      <c r="AC11" s="205"/>
      <c r="AD11" s="205"/>
      <c r="AE11" s="205"/>
      <c r="AF11" s="205"/>
      <c r="AG11" s="206"/>
      <c r="AH11" s="44"/>
    </row>
    <row r="12" spans="1:175" ht="18.95" customHeight="1" x14ac:dyDescent="0.25">
      <c r="A12" s="202">
        <v>8</v>
      </c>
      <c r="B12" s="221"/>
      <c r="C12" s="219"/>
      <c r="D12" s="203"/>
      <c r="E12" s="41"/>
      <c r="F12" s="225" t="str">
        <f t="shared" si="0"/>
        <v/>
      </c>
      <c r="G12" s="41"/>
      <c r="H12" s="41"/>
      <c r="I12" s="241" t="str">
        <f t="shared" si="1"/>
        <v/>
      </c>
      <c r="J12" s="41"/>
      <c r="K12" s="41"/>
      <c r="L12" s="41"/>
      <c r="M12" s="41"/>
      <c r="N12" s="41"/>
      <c r="O12" s="241" t="str">
        <f t="shared" si="2"/>
        <v/>
      </c>
      <c r="P12" s="41"/>
      <c r="Q12" s="41"/>
      <c r="R12" s="41"/>
      <c r="S12" s="41"/>
      <c r="T12" s="41"/>
      <c r="U12" s="241" t="str">
        <f t="shared" si="3"/>
        <v/>
      </c>
      <c r="V12" s="240"/>
      <c r="W12" s="240"/>
      <c r="X12" s="241" t="str">
        <f t="shared" si="4"/>
        <v/>
      </c>
      <c r="Y12" s="277" t="str">
        <f t="shared" si="5"/>
        <v/>
      </c>
      <c r="Z12" s="200"/>
      <c r="AA12" s="205"/>
      <c r="AB12" s="55"/>
      <c r="AC12" s="205"/>
      <c r="AD12" s="205"/>
      <c r="AE12" s="205"/>
      <c r="AF12" s="205"/>
      <c r="AG12" s="206"/>
      <c r="AH12" s="44"/>
    </row>
    <row r="13" spans="1:175" ht="18.95" customHeight="1" x14ac:dyDescent="0.25">
      <c r="A13" s="202">
        <v>8</v>
      </c>
      <c r="B13" s="221"/>
      <c r="C13" s="219"/>
      <c r="D13" s="203"/>
      <c r="E13" s="41"/>
      <c r="F13" s="225" t="str">
        <f t="shared" si="0"/>
        <v/>
      </c>
      <c r="G13" s="41"/>
      <c r="H13" s="41"/>
      <c r="I13" s="241" t="str">
        <f t="shared" si="1"/>
        <v/>
      </c>
      <c r="J13" s="41"/>
      <c r="K13" s="41"/>
      <c r="L13" s="41"/>
      <c r="M13" s="41"/>
      <c r="N13" s="41"/>
      <c r="O13" s="241" t="str">
        <f t="shared" si="2"/>
        <v/>
      </c>
      <c r="P13" s="41"/>
      <c r="Q13" s="41"/>
      <c r="R13" s="41"/>
      <c r="S13" s="41"/>
      <c r="T13" s="41"/>
      <c r="U13" s="241" t="str">
        <f t="shared" si="3"/>
        <v/>
      </c>
      <c r="V13" s="240"/>
      <c r="W13" s="240"/>
      <c r="X13" s="241" t="str">
        <f t="shared" si="4"/>
        <v/>
      </c>
      <c r="Y13" s="277" t="str">
        <f t="shared" si="5"/>
        <v/>
      </c>
      <c r="Z13" s="200"/>
      <c r="AA13" s="205"/>
      <c r="AB13" s="55"/>
      <c r="AC13" s="205"/>
      <c r="AD13" s="205"/>
      <c r="AE13" s="205"/>
      <c r="AF13" s="205"/>
      <c r="AG13" s="206"/>
      <c r="AH13" s="44"/>
    </row>
    <row r="14" spans="1:175" ht="18.95" customHeight="1" x14ac:dyDescent="0.25">
      <c r="A14" s="202">
        <v>8</v>
      </c>
      <c r="B14" s="221"/>
      <c r="C14" s="219"/>
      <c r="D14" s="203"/>
      <c r="E14" s="41"/>
      <c r="F14" s="225" t="str">
        <f t="shared" si="0"/>
        <v/>
      </c>
      <c r="G14" s="41"/>
      <c r="H14" s="41"/>
      <c r="I14" s="241" t="str">
        <f t="shared" si="1"/>
        <v/>
      </c>
      <c r="J14" s="41"/>
      <c r="K14" s="41"/>
      <c r="L14" s="41"/>
      <c r="M14" s="41"/>
      <c r="N14" s="41"/>
      <c r="O14" s="241" t="str">
        <f t="shared" si="2"/>
        <v/>
      </c>
      <c r="P14" s="41"/>
      <c r="Q14" s="41"/>
      <c r="R14" s="41"/>
      <c r="S14" s="41"/>
      <c r="T14" s="41"/>
      <c r="U14" s="241" t="str">
        <f t="shared" si="3"/>
        <v/>
      </c>
      <c r="V14" s="240"/>
      <c r="W14" s="240"/>
      <c r="X14" s="241" t="str">
        <f t="shared" si="4"/>
        <v/>
      </c>
      <c r="Y14" s="277" t="str">
        <f t="shared" si="5"/>
        <v/>
      </c>
      <c r="Z14" s="200"/>
      <c r="AA14" s="205"/>
      <c r="AB14" s="55"/>
      <c r="AC14" s="205"/>
      <c r="AD14" s="205"/>
      <c r="AE14" s="205"/>
      <c r="AF14" s="205"/>
      <c r="AG14" s="206"/>
      <c r="AH14" s="44"/>
    </row>
    <row r="15" spans="1:175" ht="18.95" customHeight="1" x14ac:dyDescent="0.25">
      <c r="A15" s="202">
        <v>8</v>
      </c>
      <c r="B15" s="221"/>
      <c r="C15" s="219"/>
      <c r="D15" s="203"/>
      <c r="E15" s="41"/>
      <c r="F15" s="225" t="str">
        <f t="shared" si="0"/>
        <v/>
      </c>
      <c r="G15" s="41"/>
      <c r="H15" s="41"/>
      <c r="I15" s="241" t="str">
        <f t="shared" si="1"/>
        <v/>
      </c>
      <c r="J15" s="41"/>
      <c r="K15" s="41"/>
      <c r="L15" s="41"/>
      <c r="M15" s="41"/>
      <c r="N15" s="41"/>
      <c r="O15" s="241" t="str">
        <f t="shared" si="2"/>
        <v/>
      </c>
      <c r="P15" s="41"/>
      <c r="Q15" s="41"/>
      <c r="R15" s="41"/>
      <c r="S15" s="41"/>
      <c r="T15" s="41"/>
      <c r="U15" s="241" t="str">
        <f t="shared" si="3"/>
        <v/>
      </c>
      <c r="V15" s="240"/>
      <c r="W15" s="240"/>
      <c r="X15" s="241" t="str">
        <f t="shared" si="4"/>
        <v/>
      </c>
      <c r="Y15" s="277" t="str">
        <f t="shared" si="5"/>
        <v/>
      </c>
      <c r="Z15" s="200"/>
      <c r="AA15" s="205"/>
      <c r="AB15" s="55"/>
      <c r="AC15" s="205"/>
      <c r="AD15" s="205"/>
      <c r="AE15" s="205"/>
      <c r="AF15" s="205"/>
      <c r="AG15" s="206"/>
      <c r="AH15" s="44"/>
    </row>
    <row r="16" spans="1:175" ht="18.95" customHeight="1" x14ac:dyDescent="0.25">
      <c r="A16" s="202">
        <v>8</v>
      </c>
      <c r="B16" s="221"/>
      <c r="C16" s="219"/>
      <c r="D16" s="203"/>
      <c r="E16" s="41"/>
      <c r="F16" s="225" t="str">
        <f t="shared" si="0"/>
        <v/>
      </c>
      <c r="G16" s="41"/>
      <c r="H16" s="41"/>
      <c r="I16" s="241" t="str">
        <f t="shared" si="1"/>
        <v/>
      </c>
      <c r="J16" s="41"/>
      <c r="K16" s="41"/>
      <c r="L16" s="41"/>
      <c r="M16" s="41"/>
      <c r="N16" s="41"/>
      <c r="O16" s="241" t="str">
        <f t="shared" si="2"/>
        <v/>
      </c>
      <c r="P16" s="41"/>
      <c r="Q16" s="41"/>
      <c r="R16" s="41"/>
      <c r="S16" s="41"/>
      <c r="T16" s="41"/>
      <c r="U16" s="241" t="str">
        <f t="shared" si="3"/>
        <v/>
      </c>
      <c r="V16" s="240"/>
      <c r="W16" s="240"/>
      <c r="X16" s="241" t="str">
        <f t="shared" si="4"/>
        <v/>
      </c>
      <c r="Y16" s="277" t="str">
        <f t="shared" si="5"/>
        <v/>
      </c>
      <c r="Z16" s="200"/>
      <c r="AA16" s="205"/>
      <c r="AB16" s="55"/>
      <c r="AC16" s="205"/>
      <c r="AD16" s="205"/>
      <c r="AE16" s="205"/>
      <c r="AF16" s="205"/>
      <c r="AG16" s="206"/>
      <c r="AH16" s="44"/>
    </row>
    <row r="17" spans="1:34" ht="18.95" customHeight="1" x14ac:dyDescent="0.25">
      <c r="A17" s="202">
        <v>8</v>
      </c>
      <c r="B17" s="221"/>
      <c r="C17" s="219"/>
      <c r="D17" s="203"/>
      <c r="E17" s="41"/>
      <c r="F17" s="225" t="str">
        <f t="shared" si="0"/>
        <v/>
      </c>
      <c r="G17" s="41"/>
      <c r="H17" s="41"/>
      <c r="I17" s="241" t="str">
        <f t="shared" si="1"/>
        <v/>
      </c>
      <c r="J17" s="41"/>
      <c r="K17" s="41"/>
      <c r="L17" s="41"/>
      <c r="M17" s="41"/>
      <c r="N17" s="41"/>
      <c r="O17" s="241" t="str">
        <f t="shared" si="2"/>
        <v/>
      </c>
      <c r="P17" s="41"/>
      <c r="Q17" s="41"/>
      <c r="R17" s="41"/>
      <c r="S17" s="41"/>
      <c r="T17" s="41"/>
      <c r="U17" s="241" t="str">
        <f t="shared" si="3"/>
        <v/>
      </c>
      <c r="V17" s="240"/>
      <c r="W17" s="240"/>
      <c r="X17" s="241" t="str">
        <f t="shared" si="4"/>
        <v/>
      </c>
      <c r="Y17" s="277" t="str">
        <f t="shared" si="5"/>
        <v/>
      </c>
      <c r="Z17" s="200"/>
      <c r="AA17" s="205"/>
      <c r="AB17" s="55"/>
      <c r="AC17" s="205"/>
      <c r="AD17" s="205"/>
      <c r="AE17" s="205"/>
      <c r="AF17" s="205"/>
      <c r="AG17" s="206"/>
      <c r="AH17" s="44"/>
    </row>
    <row r="18" spans="1:34" ht="18.95" customHeight="1" x14ac:dyDescent="0.25">
      <c r="A18" s="202">
        <v>8</v>
      </c>
      <c r="B18" s="221"/>
      <c r="C18" s="219"/>
      <c r="D18" s="203"/>
      <c r="E18" s="41"/>
      <c r="F18" s="225" t="str">
        <f t="shared" si="0"/>
        <v/>
      </c>
      <c r="G18" s="41"/>
      <c r="H18" s="41"/>
      <c r="I18" s="241" t="str">
        <f t="shared" si="1"/>
        <v/>
      </c>
      <c r="J18" s="41"/>
      <c r="K18" s="41"/>
      <c r="L18" s="41"/>
      <c r="M18" s="41"/>
      <c r="N18" s="41"/>
      <c r="O18" s="241" t="str">
        <f t="shared" si="2"/>
        <v/>
      </c>
      <c r="P18" s="41"/>
      <c r="Q18" s="41"/>
      <c r="R18" s="41"/>
      <c r="S18" s="41"/>
      <c r="T18" s="41"/>
      <c r="U18" s="241" t="str">
        <f t="shared" si="3"/>
        <v/>
      </c>
      <c r="V18" s="240"/>
      <c r="W18" s="240"/>
      <c r="X18" s="241" t="str">
        <f t="shared" si="4"/>
        <v/>
      </c>
      <c r="Y18" s="277" t="str">
        <f t="shared" si="5"/>
        <v/>
      </c>
      <c r="Z18" s="200"/>
      <c r="AA18" s="205"/>
      <c r="AB18" s="55"/>
      <c r="AC18" s="205"/>
      <c r="AD18" s="205"/>
      <c r="AE18" s="205"/>
      <c r="AF18" s="205"/>
      <c r="AG18" s="206"/>
      <c r="AH18" s="44"/>
    </row>
    <row r="19" spans="1:34" ht="18.95" customHeight="1" x14ac:dyDescent="0.25">
      <c r="A19" s="202">
        <v>8</v>
      </c>
      <c r="B19" s="221"/>
      <c r="C19" s="219"/>
      <c r="D19" s="203"/>
      <c r="E19" s="41"/>
      <c r="F19" s="225" t="str">
        <f t="shared" si="0"/>
        <v/>
      </c>
      <c r="G19" s="41"/>
      <c r="H19" s="41"/>
      <c r="I19" s="241" t="str">
        <f t="shared" si="1"/>
        <v/>
      </c>
      <c r="J19" s="41"/>
      <c r="K19" s="41"/>
      <c r="L19" s="41"/>
      <c r="M19" s="41"/>
      <c r="N19" s="41"/>
      <c r="O19" s="241" t="str">
        <f t="shared" si="2"/>
        <v/>
      </c>
      <c r="P19" s="41"/>
      <c r="Q19" s="41"/>
      <c r="R19" s="41"/>
      <c r="S19" s="41"/>
      <c r="T19" s="41"/>
      <c r="U19" s="241" t="str">
        <f t="shared" si="3"/>
        <v/>
      </c>
      <c r="V19" s="240"/>
      <c r="W19" s="240"/>
      <c r="X19" s="241" t="str">
        <f t="shared" si="4"/>
        <v/>
      </c>
      <c r="Y19" s="277" t="str">
        <f t="shared" si="5"/>
        <v/>
      </c>
      <c r="Z19" s="200"/>
      <c r="AA19" s="205"/>
      <c r="AB19" s="55"/>
      <c r="AC19" s="205"/>
      <c r="AD19" s="205"/>
      <c r="AE19" s="205"/>
      <c r="AF19" s="205"/>
      <c r="AG19" s="206"/>
      <c r="AH19" s="44"/>
    </row>
    <row r="20" spans="1:34" ht="18.95" customHeight="1" x14ac:dyDescent="0.25">
      <c r="A20" s="202">
        <v>8</v>
      </c>
      <c r="B20" s="221"/>
      <c r="C20" s="219"/>
      <c r="D20" s="203"/>
      <c r="E20" s="41"/>
      <c r="F20" s="225" t="str">
        <f t="shared" si="0"/>
        <v/>
      </c>
      <c r="G20" s="41"/>
      <c r="H20" s="41"/>
      <c r="I20" s="241" t="str">
        <f t="shared" si="1"/>
        <v/>
      </c>
      <c r="J20" s="41"/>
      <c r="K20" s="41"/>
      <c r="L20" s="41"/>
      <c r="M20" s="41"/>
      <c r="N20" s="41"/>
      <c r="O20" s="241" t="str">
        <f t="shared" si="2"/>
        <v/>
      </c>
      <c r="P20" s="41"/>
      <c r="Q20" s="41"/>
      <c r="R20" s="41"/>
      <c r="S20" s="41"/>
      <c r="T20" s="41"/>
      <c r="U20" s="241" t="str">
        <f t="shared" si="3"/>
        <v/>
      </c>
      <c r="V20" s="240"/>
      <c r="W20" s="240"/>
      <c r="X20" s="241" t="str">
        <f t="shared" si="4"/>
        <v/>
      </c>
      <c r="Y20" s="277" t="str">
        <f t="shared" si="5"/>
        <v/>
      </c>
      <c r="Z20" s="200"/>
      <c r="AA20" s="205"/>
      <c r="AB20" s="55"/>
      <c r="AC20" s="205"/>
      <c r="AD20" s="205"/>
      <c r="AE20" s="205"/>
      <c r="AF20" s="205"/>
      <c r="AG20" s="206"/>
      <c r="AH20" s="44"/>
    </row>
    <row r="21" spans="1:34" ht="18.95" customHeight="1" x14ac:dyDescent="0.25">
      <c r="A21" s="202">
        <v>8</v>
      </c>
      <c r="B21" s="221"/>
      <c r="C21" s="219"/>
      <c r="D21" s="203"/>
      <c r="E21" s="41"/>
      <c r="F21" s="225" t="str">
        <f t="shared" si="0"/>
        <v/>
      </c>
      <c r="G21" s="41"/>
      <c r="H21" s="41"/>
      <c r="I21" s="241" t="str">
        <f t="shared" si="1"/>
        <v/>
      </c>
      <c r="J21" s="41"/>
      <c r="K21" s="41"/>
      <c r="L21" s="41"/>
      <c r="M21" s="41"/>
      <c r="N21" s="41"/>
      <c r="O21" s="241" t="str">
        <f t="shared" si="2"/>
        <v/>
      </c>
      <c r="P21" s="41"/>
      <c r="Q21" s="41"/>
      <c r="R21" s="41"/>
      <c r="S21" s="41"/>
      <c r="T21" s="41"/>
      <c r="U21" s="241" t="str">
        <f t="shared" si="3"/>
        <v/>
      </c>
      <c r="V21" s="240"/>
      <c r="W21" s="240"/>
      <c r="X21" s="241" t="str">
        <f t="shared" si="4"/>
        <v/>
      </c>
      <c r="Y21" s="277" t="str">
        <f t="shared" si="5"/>
        <v/>
      </c>
      <c r="Z21" s="200"/>
      <c r="AA21" s="205"/>
      <c r="AB21" s="55"/>
      <c r="AC21" s="205"/>
      <c r="AD21" s="205"/>
      <c r="AE21" s="205"/>
      <c r="AF21" s="205"/>
      <c r="AG21" s="206"/>
      <c r="AH21" s="44"/>
    </row>
    <row r="22" spans="1:34" ht="18.95" customHeight="1" x14ac:dyDescent="0.25">
      <c r="A22" s="202">
        <v>8</v>
      </c>
      <c r="B22" s="221"/>
      <c r="C22" s="219"/>
      <c r="D22" s="203"/>
      <c r="E22" s="41"/>
      <c r="F22" s="225" t="str">
        <f t="shared" si="0"/>
        <v/>
      </c>
      <c r="G22" s="41"/>
      <c r="H22" s="41"/>
      <c r="I22" s="241" t="str">
        <f t="shared" si="1"/>
        <v/>
      </c>
      <c r="J22" s="41"/>
      <c r="K22" s="41"/>
      <c r="L22" s="41"/>
      <c r="M22" s="41"/>
      <c r="N22" s="41"/>
      <c r="O22" s="241" t="str">
        <f t="shared" si="2"/>
        <v/>
      </c>
      <c r="P22" s="41"/>
      <c r="Q22" s="41"/>
      <c r="R22" s="41"/>
      <c r="S22" s="41"/>
      <c r="T22" s="41"/>
      <c r="U22" s="241" t="str">
        <f t="shared" si="3"/>
        <v/>
      </c>
      <c r="V22" s="240"/>
      <c r="W22" s="240"/>
      <c r="X22" s="241" t="str">
        <f t="shared" si="4"/>
        <v/>
      </c>
      <c r="Y22" s="277" t="str">
        <f t="shared" si="5"/>
        <v/>
      </c>
      <c r="Z22" s="200"/>
      <c r="AA22" s="205"/>
      <c r="AB22" s="55"/>
      <c r="AC22" s="205"/>
      <c r="AD22" s="205"/>
      <c r="AE22" s="205"/>
      <c r="AF22" s="205"/>
      <c r="AG22" s="206"/>
      <c r="AH22" s="44"/>
    </row>
    <row r="23" spans="1:34" ht="18.95" customHeight="1" x14ac:dyDescent="0.25">
      <c r="A23" s="202">
        <v>8</v>
      </c>
      <c r="B23" s="221"/>
      <c r="C23" s="219"/>
      <c r="D23" s="203"/>
      <c r="E23" s="41"/>
      <c r="F23" s="225" t="str">
        <f t="shared" si="0"/>
        <v/>
      </c>
      <c r="G23" s="41"/>
      <c r="H23" s="41"/>
      <c r="I23" s="241" t="str">
        <f t="shared" si="1"/>
        <v/>
      </c>
      <c r="J23" s="41"/>
      <c r="K23" s="41"/>
      <c r="L23" s="41"/>
      <c r="M23" s="41"/>
      <c r="N23" s="41"/>
      <c r="O23" s="241" t="str">
        <f t="shared" si="2"/>
        <v/>
      </c>
      <c r="P23" s="41"/>
      <c r="Q23" s="41"/>
      <c r="R23" s="41"/>
      <c r="S23" s="41"/>
      <c r="T23" s="41"/>
      <c r="U23" s="241" t="str">
        <f t="shared" si="3"/>
        <v/>
      </c>
      <c r="V23" s="240"/>
      <c r="W23" s="240"/>
      <c r="X23" s="241" t="str">
        <f t="shared" si="4"/>
        <v/>
      </c>
      <c r="Y23" s="277" t="str">
        <f t="shared" si="5"/>
        <v/>
      </c>
      <c r="Z23" s="200"/>
      <c r="AA23" s="205"/>
      <c r="AB23" s="55"/>
      <c r="AC23" s="205"/>
      <c r="AD23" s="205"/>
      <c r="AE23" s="205"/>
      <c r="AF23" s="205"/>
      <c r="AG23" s="206"/>
      <c r="AH23" s="44"/>
    </row>
    <row r="24" spans="1:34" ht="18.95" customHeight="1" x14ac:dyDescent="0.25">
      <c r="A24" s="202">
        <v>8</v>
      </c>
      <c r="B24" s="221"/>
      <c r="C24" s="219"/>
      <c r="D24" s="203"/>
      <c r="E24" s="41"/>
      <c r="F24" s="225" t="str">
        <f t="shared" si="0"/>
        <v/>
      </c>
      <c r="G24" s="41"/>
      <c r="H24" s="41"/>
      <c r="I24" s="241" t="str">
        <f t="shared" si="1"/>
        <v/>
      </c>
      <c r="J24" s="41"/>
      <c r="K24" s="41"/>
      <c r="L24" s="41"/>
      <c r="M24" s="41"/>
      <c r="N24" s="41"/>
      <c r="O24" s="241" t="str">
        <f t="shared" si="2"/>
        <v/>
      </c>
      <c r="P24" s="41"/>
      <c r="Q24" s="41"/>
      <c r="R24" s="41"/>
      <c r="S24" s="41"/>
      <c r="T24" s="41"/>
      <c r="U24" s="241" t="str">
        <f t="shared" si="3"/>
        <v/>
      </c>
      <c r="V24" s="240"/>
      <c r="W24" s="240"/>
      <c r="X24" s="241" t="str">
        <f t="shared" si="4"/>
        <v/>
      </c>
      <c r="Y24" s="277" t="str">
        <f t="shared" si="5"/>
        <v/>
      </c>
      <c r="Z24" s="200"/>
      <c r="AA24" s="205"/>
      <c r="AB24" s="55"/>
      <c r="AC24" s="205"/>
      <c r="AD24" s="205"/>
      <c r="AE24" s="205"/>
      <c r="AF24" s="205"/>
      <c r="AG24" s="206"/>
      <c r="AH24" s="44"/>
    </row>
    <row r="25" spans="1:34" ht="18.95" customHeight="1" x14ac:dyDescent="0.25">
      <c r="A25" s="202">
        <v>8</v>
      </c>
      <c r="B25" s="221"/>
      <c r="C25" s="219"/>
      <c r="D25" s="203"/>
      <c r="E25" s="41"/>
      <c r="F25" s="225" t="str">
        <f t="shared" si="0"/>
        <v/>
      </c>
      <c r="G25" s="41"/>
      <c r="H25" s="41"/>
      <c r="I25" s="241" t="str">
        <f t="shared" si="1"/>
        <v/>
      </c>
      <c r="J25" s="41"/>
      <c r="K25" s="41"/>
      <c r="L25" s="41"/>
      <c r="M25" s="41"/>
      <c r="N25" s="41"/>
      <c r="O25" s="241" t="str">
        <f t="shared" si="2"/>
        <v/>
      </c>
      <c r="P25" s="41"/>
      <c r="Q25" s="41"/>
      <c r="R25" s="41"/>
      <c r="S25" s="41"/>
      <c r="T25" s="41"/>
      <c r="U25" s="241" t="str">
        <f t="shared" si="3"/>
        <v/>
      </c>
      <c r="V25" s="240"/>
      <c r="W25" s="240"/>
      <c r="X25" s="241" t="str">
        <f t="shared" si="4"/>
        <v/>
      </c>
      <c r="Y25" s="277" t="str">
        <f t="shared" si="5"/>
        <v/>
      </c>
      <c r="Z25" s="200"/>
      <c r="AA25" s="205"/>
      <c r="AB25" s="55"/>
      <c r="AC25" s="205"/>
      <c r="AD25" s="205"/>
      <c r="AE25" s="205"/>
      <c r="AF25" s="205"/>
      <c r="AG25" s="206"/>
      <c r="AH25" s="44"/>
    </row>
    <row r="26" spans="1:34" ht="18.95" customHeight="1" x14ac:dyDescent="0.25">
      <c r="A26" s="202">
        <v>8</v>
      </c>
      <c r="B26" s="221"/>
      <c r="C26" s="219"/>
      <c r="D26" s="203"/>
      <c r="E26" s="41"/>
      <c r="F26" s="225" t="str">
        <f t="shared" si="0"/>
        <v/>
      </c>
      <c r="G26" s="41"/>
      <c r="H26" s="41"/>
      <c r="I26" s="241" t="str">
        <f t="shared" si="1"/>
        <v/>
      </c>
      <c r="J26" s="41"/>
      <c r="K26" s="41"/>
      <c r="L26" s="41"/>
      <c r="M26" s="41"/>
      <c r="N26" s="41"/>
      <c r="O26" s="241" t="str">
        <f t="shared" si="2"/>
        <v/>
      </c>
      <c r="P26" s="41"/>
      <c r="Q26" s="41"/>
      <c r="R26" s="41"/>
      <c r="S26" s="41"/>
      <c r="T26" s="41"/>
      <c r="U26" s="241" t="str">
        <f t="shared" si="3"/>
        <v/>
      </c>
      <c r="V26" s="240"/>
      <c r="W26" s="240"/>
      <c r="X26" s="241" t="str">
        <f t="shared" si="4"/>
        <v/>
      </c>
      <c r="Y26" s="277" t="str">
        <f t="shared" si="5"/>
        <v/>
      </c>
      <c r="Z26" s="200"/>
      <c r="AA26" s="205"/>
      <c r="AB26" s="55"/>
      <c r="AC26" s="205"/>
      <c r="AD26" s="205"/>
      <c r="AE26" s="205"/>
      <c r="AF26" s="205"/>
      <c r="AG26" s="206"/>
      <c r="AH26" s="44"/>
    </row>
    <row r="27" spans="1:34" ht="18.95" customHeight="1" x14ac:dyDescent="0.25">
      <c r="A27" s="202">
        <v>8</v>
      </c>
      <c r="B27" s="221"/>
      <c r="C27" s="219"/>
      <c r="D27" s="203"/>
      <c r="E27" s="41"/>
      <c r="F27" s="225" t="str">
        <f t="shared" si="0"/>
        <v/>
      </c>
      <c r="G27" s="41"/>
      <c r="H27" s="41"/>
      <c r="I27" s="241" t="str">
        <f t="shared" si="1"/>
        <v/>
      </c>
      <c r="J27" s="41"/>
      <c r="K27" s="41"/>
      <c r="L27" s="41"/>
      <c r="M27" s="41"/>
      <c r="N27" s="41"/>
      <c r="O27" s="241" t="str">
        <f t="shared" si="2"/>
        <v/>
      </c>
      <c r="P27" s="41"/>
      <c r="Q27" s="41"/>
      <c r="R27" s="41"/>
      <c r="S27" s="41"/>
      <c r="T27" s="41"/>
      <c r="U27" s="241" t="str">
        <f t="shared" si="3"/>
        <v/>
      </c>
      <c r="V27" s="240"/>
      <c r="W27" s="240"/>
      <c r="X27" s="241" t="str">
        <f t="shared" si="4"/>
        <v/>
      </c>
      <c r="Y27" s="277" t="str">
        <f t="shared" si="5"/>
        <v/>
      </c>
      <c r="Z27" s="200"/>
      <c r="AA27" s="205"/>
      <c r="AB27" s="55"/>
      <c r="AC27" s="205"/>
      <c r="AD27" s="205"/>
      <c r="AE27" s="205"/>
      <c r="AF27" s="205"/>
      <c r="AG27" s="206"/>
      <c r="AH27" s="44"/>
    </row>
    <row r="28" spans="1:34" ht="18.95" customHeight="1" x14ac:dyDescent="0.25">
      <c r="A28" s="202">
        <v>8</v>
      </c>
      <c r="B28" s="221"/>
      <c r="C28" s="219"/>
      <c r="D28" s="203"/>
      <c r="E28" s="41"/>
      <c r="F28" s="225" t="str">
        <f t="shared" si="0"/>
        <v/>
      </c>
      <c r="G28" s="41"/>
      <c r="H28" s="41"/>
      <c r="I28" s="241" t="str">
        <f t="shared" si="1"/>
        <v/>
      </c>
      <c r="J28" s="41"/>
      <c r="K28" s="41"/>
      <c r="L28" s="41"/>
      <c r="M28" s="41"/>
      <c r="N28" s="41"/>
      <c r="O28" s="241" t="str">
        <f t="shared" si="2"/>
        <v/>
      </c>
      <c r="P28" s="41"/>
      <c r="Q28" s="41"/>
      <c r="R28" s="41"/>
      <c r="S28" s="41"/>
      <c r="T28" s="41"/>
      <c r="U28" s="241" t="str">
        <f t="shared" si="3"/>
        <v/>
      </c>
      <c r="V28" s="240"/>
      <c r="W28" s="240"/>
      <c r="X28" s="241" t="str">
        <f t="shared" si="4"/>
        <v/>
      </c>
      <c r="Y28" s="277" t="str">
        <f t="shared" si="5"/>
        <v/>
      </c>
      <c r="Z28" s="200"/>
      <c r="AA28" s="205"/>
      <c r="AB28" s="55"/>
      <c r="AC28" s="205"/>
      <c r="AD28" s="205"/>
      <c r="AE28" s="205"/>
      <c r="AF28" s="205"/>
      <c r="AG28" s="206"/>
      <c r="AH28" s="44"/>
    </row>
    <row r="29" spans="1:34" ht="20.65" customHeight="1" x14ac:dyDescent="0.25">
      <c r="A29" s="202">
        <v>8</v>
      </c>
      <c r="B29" s="221"/>
      <c r="C29" s="219"/>
      <c r="D29" s="203"/>
      <c r="E29" s="41"/>
      <c r="F29" s="225" t="str">
        <f t="shared" si="0"/>
        <v/>
      </c>
      <c r="G29" s="41"/>
      <c r="H29" s="41"/>
      <c r="I29" s="241" t="str">
        <f t="shared" si="1"/>
        <v/>
      </c>
      <c r="J29" s="41"/>
      <c r="K29" s="41"/>
      <c r="L29" s="41"/>
      <c r="M29" s="41"/>
      <c r="N29" s="41"/>
      <c r="O29" s="241" t="str">
        <f t="shared" ref="O29:O42" si="6">IF(AND($F29=1,J29="S"),IF(K29=3,1,IF(K29=2,0.6,IF(K29=1,0.3,0))),"")</f>
        <v/>
      </c>
      <c r="P29" s="41"/>
      <c r="Q29" s="41"/>
      <c r="R29" s="41"/>
      <c r="S29" s="41"/>
      <c r="T29" s="41"/>
      <c r="U29" s="241" t="str">
        <f t="shared" ref="U29:U38" si="7">IF(AND($F29=1,P29="S"),IF(Q29=3,1,IF(Q29=2,0.6,IF(Q29=1,0.3,0))),"")</f>
        <v/>
      </c>
      <c r="V29" s="240"/>
      <c r="W29" s="240"/>
      <c r="X29" s="241" t="str">
        <f t="shared" ref="X29:X38" si="8">IF($F29=1,IF(V29=3,1,IF(V29=2,0.6,IF(V29=1,0.3,0))),"")</f>
        <v/>
      </c>
      <c r="Y29" s="277" t="str">
        <f t="shared" si="5"/>
        <v/>
      </c>
      <c r="Z29" s="200"/>
      <c r="AA29" s="205"/>
      <c r="AB29" s="55"/>
      <c r="AC29" s="205"/>
      <c r="AD29" s="205"/>
      <c r="AE29" s="205"/>
      <c r="AF29" s="205"/>
      <c r="AG29" s="206"/>
      <c r="AH29" s="44"/>
    </row>
    <row r="30" spans="1:34" ht="18.95" customHeight="1" x14ac:dyDescent="0.25">
      <c r="A30" s="202">
        <v>8</v>
      </c>
      <c r="B30" s="221"/>
      <c r="C30" s="219"/>
      <c r="D30" s="203"/>
      <c r="E30" s="41"/>
      <c r="F30" s="225" t="str">
        <f t="shared" si="0"/>
        <v/>
      </c>
      <c r="G30" s="41"/>
      <c r="H30" s="41"/>
      <c r="I30" s="241" t="str">
        <f t="shared" si="1"/>
        <v/>
      </c>
      <c r="J30" s="41"/>
      <c r="K30" s="41"/>
      <c r="L30" s="41"/>
      <c r="M30" s="41"/>
      <c r="N30" s="41"/>
      <c r="O30" s="241" t="str">
        <f t="shared" si="6"/>
        <v/>
      </c>
      <c r="P30" s="41"/>
      <c r="Q30" s="41"/>
      <c r="R30" s="41"/>
      <c r="S30" s="41"/>
      <c r="T30" s="41"/>
      <c r="U30" s="241" t="str">
        <f t="shared" si="7"/>
        <v/>
      </c>
      <c r="V30" s="240"/>
      <c r="W30" s="240"/>
      <c r="X30" s="241" t="str">
        <f t="shared" si="8"/>
        <v/>
      </c>
      <c r="Y30" s="277" t="str">
        <f t="shared" si="5"/>
        <v/>
      </c>
      <c r="Z30" s="200"/>
      <c r="AA30" s="205"/>
      <c r="AB30" s="205"/>
      <c r="AC30" s="205"/>
      <c r="AD30" s="205"/>
      <c r="AE30" s="205"/>
      <c r="AF30" s="205"/>
      <c r="AG30" s="206"/>
      <c r="AH30" s="44"/>
    </row>
    <row r="31" spans="1:34" ht="21.95" customHeight="1" x14ac:dyDescent="0.25">
      <c r="A31" s="202">
        <v>8</v>
      </c>
      <c r="B31" s="221"/>
      <c r="C31" s="219"/>
      <c r="D31" s="203"/>
      <c r="E31" s="41"/>
      <c r="F31" s="225" t="str">
        <f t="shared" si="0"/>
        <v/>
      </c>
      <c r="G31" s="41"/>
      <c r="H31" s="41"/>
      <c r="I31" s="241" t="str">
        <f t="shared" si="1"/>
        <v/>
      </c>
      <c r="J31" s="41"/>
      <c r="K31" s="41"/>
      <c r="L31" s="41"/>
      <c r="M31" s="41"/>
      <c r="N31" s="41"/>
      <c r="O31" s="241" t="str">
        <f t="shared" si="6"/>
        <v/>
      </c>
      <c r="P31" s="41"/>
      <c r="Q31" s="41"/>
      <c r="R31" s="41"/>
      <c r="S31" s="41"/>
      <c r="T31" s="41"/>
      <c r="U31" s="241" t="str">
        <f t="shared" si="7"/>
        <v/>
      </c>
      <c r="V31" s="240"/>
      <c r="W31" s="240"/>
      <c r="X31" s="241" t="str">
        <f t="shared" si="8"/>
        <v/>
      </c>
      <c r="Y31" s="277" t="str">
        <f t="shared" si="5"/>
        <v/>
      </c>
      <c r="Z31" s="200"/>
      <c r="AA31" s="205"/>
      <c r="AB31" s="205"/>
      <c r="AC31" s="205"/>
      <c r="AD31" s="205"/>
      <c r="AE31" s="205"/>
      <c r="AF31" s="205"/>
      <c r="AG31" s="206"/>
      <c r="AH31" s="44"/>
    </row>
    <row r="32" spans="1:34" ht="20.100000000000001" customHeight="1" x14ac:dyDescent="0.25">
      <c r="A32" s="202">
        <v>8</v>
      </c>
      <c r="B32" s="221"/>
      <c r="C32" s="219"/>
      <c r="D32" s="203"/>
      <c r="E32" s="41"/>
      <c r="F32" s="225" t="str">
        <f t="shared" si="0"/>
        <v/>
      </c>
      <c r="G32" s="41"/>
      <c r="H32" s="41"/>
      <c r="I32" s="241" t="str">
        <f t="shared" si="1"/>
        <v/>
      </c>
      <c r="J32" s="41"/>
      <c r="K32" s="41"/>
      <c r="L32" s="41"/>
      <c r="M32" s="41"/>
      <c r="N32" s="41"/>
      <c r="O32" s="241" t="str">
        <f t="shared" si="6"/>
        <v/>
      </c>
      <c r="P32" s="41"/>
      <c r="Q32" s="41"/>
      <c r="R32" s="41"/>
      <c r="S32" s="41"/>
      <c r="T32" s="41"/>
      <c r="U32" s="241" t="str">
        <f t="shared" si="7"/>
        <v/>
      </c>
      <c r="V32" s="240"/>
      <c r="W32" s="240"/>
      <c r="X32" s="241" t="str">
        <f t="shared" si="8"/>
        <v/>
      </c>
      <c r="Y32" s="277" t="str">
        <f t="shared" si="5"/>
        <v/>
      </c>
      <c r="Z32" s="200"/>
      <c r="AA32" s="205"/>
      <c r="AB32" s="205"/>
      <c r="AC32" s="205"/>
      <c r="AD32" s="205"/>
      <c r="AE32" s="205"/>
      <c r="AF32" s="205"/>
      <c r="AG32" s="206"/>
      <c r="AH32" s="44"/>
    </row>
    <row r="33" spans="1:175" ht="15.75" x14ac:dyDescent="0.25">
      <c r="A33" s="202">
        <v>8</v>
      </c>
      <c r="B33" s="221"/>
      <c r="C33" s="219"/>
      <c r="D33" s="203"/>
      <c r="E33" s="41"/>
      <c r="F33" s="225" t="str">
        <f t="shared" si="0"/>
        <v/>
      </c>
      <c r="G33" s="41"/>
      <c r="H33" s="41"/>
      <c r="I33" s="241" t="str">
        <f t="shared" si="1"/>
        <v/>
      </c>
      <c r="J33" s="41"/>
      <c r="K33" s="41"/>
      <c r="L33" s="41"/>
      <c r="M33" s="41"/>
      <c r="N33" s="41"/>
      <c r="O33" s="241" t="str">
        <f t="shared" si="6"/>
        <v/>
      </c>
      <c r="P33" s="41"/>
      <c r="Q33" s="41"/>
      <c r="R33" s="41"/>
      <c r="S33" s="41"/>
      <c r="T33" s="41"/>
      <c r="U33" s="241" t="str">
        <f t="shared" si="7"/>
        <v/>
      </c>
      <c r="V33" s="240"/>
      <c r="W33" s="240"/>
      <c r="X33" s="241" t="str">
        <f t="shared" si="8"/>
        <v/>
      </c>
      <c r="Y33" s="277" t="str">
        <f t="shared" si="5"/>
        <v/>
      </c>
      <c r="Z33" s="200"/>
      <c r="AA33" s="205"/>
      <c r="AB33" s="205"/>
      <c r="AC33" s="205"/>
      <c r="AD33" s="205"/>
      <c r="AE33" s="205"/>
      <c r="AF33" s="205"/>
      <c r="AG33" s="206"/>
      <c r="AH33" s="44"/>
    </row>
    <row r="34" spans="1:175" ht="15.75" x14ac:dyDescent="0.25">
      <c r="A34" s="202">
        <v>8</v>
      </c>
      <c r="B34" s="221"/>
      <c r="C34" s="219"/>
      <c r="D34" s="203"/>
      <c r="E34" s="41"/>
      <c r="F34" s="225" t="str">
        <f t="shared" si="0"/>
        <v/>
      </c>
      <c r="G34" s="41"/>
      <c r="H34" s="41"/>
      <c r="I34" s="241" t="str">
        <f t="shared" si="1"/>
        <v/>
      </c>
      <c r="J34" s="41"/>
      <c r="K34" s="41"/>
      <c r="L34" s="41"/>
      <c r="M34" s="41"/>
      <c r="N34" s="41"/>
      <c r="O34" s="241" t="str">
        <f t="shared" si="6"/>
        <v/>
      </c>
      <c r="P34" s="41"/>
      <c r="Q34" s="41"/>
      <c r="R34" s="41"/>
      <c r="S34" s="41"/>
      <c r="T34" s="41"/>
      <c r="U34" s="241" t="str">
        <f t="shared" si="7"/>
        <v/>
      </c>
      <c r="V34" s="240"/>
      <c r="W34" s="240"/>
      <c r="X34" s="241" t="str">
        <f t="shared" si="8"/>
        <v/>
      </c>
      <c r="Y34" s="277" t="str">
        <f t="shared" si="5"/>
        <v/>
      </c>
      <c r="Z34" s="200"/>
      <c r="AA34" s="205"/>
      <c r="AB34" s="205"/>
      <c r="AC34" s="205"/>
      <c r="AD34" s="205"/>
      <c r="AE34" s="205"/>
      <c r="AF34" s="205"/>
      <c r="AG34" s="206"/>
      <c r="AH34" s="44"/>
    </row>
    <row r="35" spans="1:175" ht="15.75" x14ac:dyDescent="0.25">
      <c r="A35" s="202">
        <v>8</v>
      </c>
      <c r="B35" s="221"/>
      <c r="C35" s="219"/>
      <c r="D35" s="203"/>
      <c r="E35" s="204"/>
      <c r="F35" s="225" t="str">
        <f t="shared" si="0"/>
        <v/>
      </c>
      <c r="G35" s="41"/>
      <c r="H35" s="41"/>
      <c r="I35" s="241" t="str">
        <f t="shared" si="1"/>
        <v/>
      </c>
      <c r="J35" s="41"/>
      <c r="K35" s="41"/>
      <c r="L35" s="41"/>
      <c r="M35" s="41"/>
      <c r="N35" s="41"/>
      <c r="O35" s="241" t="str">
        <f t="shared" si="6"/>
        <v/>
      </c>
      <c r="P35" s="41"/>
      <c r="Q35" s="41"/>
      <c r="R35" s="41"/>
      <c r="S35" s="41"/>
      <c r="T35" s="41"/>
      <c r="U35" s="241" t="str">
        <f t="shared" si="7"/>
        <v/>
      </c>
      <c r="V35" s="240"/>
      <c r="W35" s="240"/>
      <c r="X35" s="241" t="str">
        <f t="shared" si="8"/>
        <v/>
      </c>
      <c r="Y35" s="277" t="str">
        <f t="shared" si="5"/>
        <v/>
      </c>
      <c r="Z35" s="200"/>
      <c r="AA35" s="205"/>
      <c r="AB35" s="205"/>
      <c r="AC35" s="205"/>
      <c r="AD35" s="205"/>
      <c r="AE35" s="205"/>
      <c r="AF35" s="205"/>
      <c r="AG35" s="206"/>
      <c r="AH35" s="44"/>
    </row>
    <row r="36" spans="1:175" ht="15.75" x14ac:dyDescent="0.25">
      <c r="A36" s="202">
        <v>8</v>
      </c>
      <c r="B36" s="221"/>
      <c r="C36" s="219"/>
      <c r="D36" s="203"/>
      <c r="E36" s="204"/>
      <c r="F36" s="225" t="str">
        <f t="shared" si="0"/>
        <v/>
      </c>
      <c r="G36" s="41"/>
      <c r="H36" s="41"/>
      <c r="I36" s="241" t="str">
        <f t="shared" si="1"/>
        <v/>
      </c>
      <c r="J36" s="41"/>
      <c r="K36" s="41"/>
      <c r="L36" s="41"/>
      <c r="M36" s="41"/>
      <c r="N36" s="41"/>
      <c r="O36" s="241" t="str">
        <f t="shared" si="6"/>
        <v/>
      </c>
      <c r="P36" s="41"/>
      <c r="Q36" s="41"/>
      <c r="R36" s="41"/>
      <c r="S36" s="41"/>
      <c r="T36" s="41"/>
      <c r="U36" s="241" t="str">
        <f t="shared" si="7"/>
        <v/>
      </c>
      <c r="V36" s="240"/>
      <c r="W36" s="240"/>
      <c r="X36" s="241" t="str">
        <f t="shared" si="8"/>
        <v/>
      </c>
      <c r="Y36" s="277" t="str">
        <f t="shared" si="5"/>
        <v/>
      </c>
      <c r="Z36" s="200"/>
      <c r="AA36" s="205"/>
      <c r="AB36" s="205"/>
      <c r="AC36" s="205"/>
      <c r="AD36" s="205"/>
      <c r="AE36" s="205"/>
      <c r="AF36" s="205"/>
      <c r="AG36" s="206"/>
      <c r="AH36" s="44"/>
    </row>
    <row r="37" spans="1:175" ht="15.75" x14ac:dyDescent="0.25">
      <c r="A37" s="202">
        <v>8</v>
      </c>
      <c r="B37" s="221"/>
      <c r="C37" s="219"/>
      <c r="D37" s="203"/>
      <c r="E37" s="204"/>
      <c r="F37" s="225" t="str">
        <f t="shared" si="0"/>
        <v/>
      </c>
      <c r="G37" s="41"/>
      <c r="H37" s="41"/>
      <c r="I37" s="241" t="str">
        <f t="shared" si="1"/>
        <v/>
      </c>
      <c r="J37" s="41"/>
      <c r="K37" s="41"/>
      <c r="L37" s="41"/>
      <c r="M37" s="41"/>
      <c r="N37" s="41"/>
      <c r="O37" s="241" t="str">
        <f t="shared" si="6"/>
        <v/>
      </c>
      <c r="P37" s="41"/>
      <c r="Q37" s="41"/>
      <c r="R37" s="41"/>
      <c r="S37" s="41"/>
      <c r="T37" s="41"/>
      <c r="U37" s="241" t="str">
        <f t="shared" si="7"/>
        <v/>
      </c>
      <c r="V37" s="240"/>
      <c r="W37" s="240"/>
      <c r="X37" s="241" t="str">
        <f t="shared" si="8"/>
        <v/>
      </c>
      <c r="Y37" s="277" t="str">
        <f t="shared" si="5"/>
        <v/>
      </c>
      <c r="Z37" s="200"/>
      <c r="AA37" s="205"/>
      <c r="AB37" s="205"/>
      <c r="AC37" s="205"/>
      <c r="AD37" s="205"/>
      <c r="AE37" s="205"/>
      <c r="AF37" s="205"/>
      <c r="AG37" s="206"/>
      <c r="AH37" s="44"/>
    </row>
    <row r="38" spans="1:175" ht="6.6" customHeight="1" x14ac:dyDescent="0.25">
      <c r="A38" s="178"/>
      <c r="B38" s="194"/>
      <c r="C38" s="195"/>
      <c r="D38" s="195"/>
      <c r="E38" s="196"/>
      <c r="F38" s="197"/>
      <c r="G38" s="223"/>
      <c r="H38" s="223"/>
      <c r="I38" s="241" t="str">
        <f t="shared" ref="I38" si="9">IF(G38="S",IF(H38=3,1,IF(H38=2,0.6,IF(H38=1,0.3,0))),"")</f>
        <v/>
      </c>
      <c r="J38" s="223"/>
      <c r="K38" s="223"/>
      <c r="L38" s="224"/>
      <c r="M38" s="223"/>
      <c r="N38" s="223"/>
      <c r="O38" s="241" t="str">
        <f t="shared" si="6"/>
        <v/>
      </c>
      <c r="P38" s="196"/>
      <c r="Q38" s="196"/>
      <c r="R38" s="196"/>
      <c r="S38" s="196"/>
      <c r="T38" s="196"/>
      <c r="U38" s="241" t="str">
        <f t="shared" si="7"/>
        <v/>
      </c>
      <c r="V38" s="196"/>
      <c r="W38" s="196"/>
      <c r="X38" s="241" t="str">
        <f t="shared" si="8"/>
        <v/>
      </c>
      <c r="Y38" s="207"/>
      <c r="Z38" s="200"/>
      <c r="AA38" s="207"/>
      <c r="AB38" s="207"/>
      <c r="AC38" s="207"/>
      <c r="AD38" s="207"/>
      <c r="AE38" s="207"/>
      <c r="AF38" s="207"/>
      <c r="AG38" s="254"/>
      <c r="AH38" s="44"/>
    </row>
    <row r="39" spans="1:175" ht="15.95" customHeight="1" x14ac:dyDescent="0.25">
      <c r="A39" s="178"/>
      <c r="B39" s="272">
        <f>'Quadro Geral'!D34</f>
        <v>12</v>
      </c>
      <c r="C39" s="269" t="s">
        <v>66</v>
      </c>
      <c r="D39" s="270"/>
      <c r="E39" s="260"/>
      <c r="F39" s="210"/>
      <c r="G39" s="260"/>
      <c r="H39" s="261"/>
      <c r="I39" s="262"/>
      <c r="J39" s="260"/>
      <c r="K39" s="260"/>
      <c r="L39" s="288" t="s">
        <v>102</v>
      </c>
      <c r="M39" s="227">
        <f>COUNTIFS($D9:$D37,"*",$F9:$F37,"1",M9:M37,"S")</f>
        <v>0</v>
      </c>
      <c r="N39" s="227">
        <f>COUNTIFS($D9:$D37,"*",$F9:$F37,"1",N9:N37,"S")</f>
        <v>0</v>
      </c>
      <c r="O39" s="263" t="str">
        <f t="shared" si="6"/>
        <v/>
      </c>
      <c r="P39" s="260"/>
      <c r="Q39" s="260"/>
      <c r="R39" s="260"/>
      <c r="S39" s="260"/>
      <c r="T39" s="260"/>
      <c r="U39" s="242"/>
      <c r="V39" s="373" t="s">
        <v>100</v>
      </c>
      <c r="W39" s="373"/>
      <c r="X39" s="222"/>
      <c r="Y39" s="277">
        <f>IF(COUNTIFS(D9:D37,"*",$F9:$F37,"1")&gt;0,SUMIFS($Y9:$Y37,D9:D37,"*",$F9:$F37,"1")/COUNTIFS(D9:D37,"*",$F9:$F37,"1"),0)</f>
        <v>0</v>
      </c>
      <c r="Z39" s="222"/>
      <c r="AA39" s="44"/>
      <c r="AB39" s="44"/>
      <c r="AC39" s="44"/>
      <c r="AD39" s="44"/>
      <c r="AE39" s="44"/>
      <c r="AF39" s="44"/>
      <c r="AG39" s="44"/>
      <c r="AH39" s="44"/>
    </row>
    <row r="40" spans="1:175" ht="15.95" customHeight="1" x14ac:dyDescent="0.25">
      <c r="A40" s="178"/>
      <c r="B40" s="273">
        <f>IF(OR(Capa!B6=0,Capa!B6=1),(Y39*70+Y40*30)/100,
        IF(OR(Capa!B6=2,Capa!B6=3),((Y39*60+Y40*30)/100)+
                                                                IF(AND(Capa!B6=2,M39&gt;0),0.1,0)+
                                                                IF(AND(Capa!B6=3,M39&gt;0),0.05,0)+
                                                                IF(AND(Capa!B6=3,N39&gt;0),0.05,0),0))</f>
        <v>0</v>
      </c>
      <c r="C40" s="374" t="s">
        <v>104</v>
      </c>
      <c r="D40" s="375"/>
      <c r="E40" s="255"/>
      <c r="F40" s="210"/>
      <c r="G40" s="255"/>
      <c r="H40" s="256"/>
      <c r="I40" s="257"/>
      <c r="J40" s="255"/>
      <c r="K40" s="255"/>
      <c r="L40" s="267"/>
      <c r="M40" s="268"/>
      <c r="N40" s="268"/>
      <c r="O40" s="259"/>
      <c r="P40" s="255"/>
      <c r="Q40" s="255"/>
      <c r="R40" s="255"/>
      <c r="S40" s="255"/>
      <c r="T40" s="255"/>
      <c r="U40" s="242"/>
      <c r="V40" s="373" t="s">
        <v>101</v>
      </c>
      <c r="W40" s="373"/>
      <c r="X40" s="222"/>
      <c r="Y40" s="277">
        <f>IF(COUNTIFS(D9:D37,"*",$F9:$F37,"&lt;&gt;1")&gt;0,SUMIFS($Y9:$Y37,D9:D37,"*",$F9:$F37,"&lt;&gt;1")/COUNTIFS(D9:D37,"*",$F9:$F37,"&lt;&gt;1"),0)</f>
        <v>0</v>
      </c>
      <c r="Z40" s="222"/>
      <c r="AA40" s="44"/>
      <c r="AB40" s="44"/>
      <c r="AC40" s="44"/>
      <c r="AD40" s="44"/>
      <c r="AE40" s="44"/>
      <c r="AF40" s="44"/>
      <c r="AG40" s="44"/>
      <c r="AH40" s="44"/>
    </row>
    <row r="41" spans="1:175" ht="15.6" customHeight="1" x14ac:dyDescent="0.25">
      <c r="A41" s="178"/>
      <c r="B41" s="274">
        <f ca="1">'Quadro Geral'!F34</f>
        <v>0.60000000000000009</v>
      </c>
      <c r="C41" s="269" t="s">
        <v>67</v>
      </c>
      <c r="D41" s="271"/>
      <c r="E41" s="255"/>
      <c r="F41" s="210"/>
      <c r="G41" s="255"/>
      <c r="H41" s="256"/>
      <c r="I41" s="257"/>
      <c r="J41" s="255"/>
      <c r="K41" s="256"/>
      <c r="L41" s="258"/>
      <c r="M41" s="255"/>
      <c r="N41" s="255"/>
      <c r="O41" s="259" t="str">
        <f t="shared" si="6"/>
        <v/>
      </c>
      <c r="P41" s="255"/>
      <c r="Q41" s="256"/>
      <c r="R41" s="255"/>
      <c r="S41" s="255"/>
      <c r="T41" s="255"/>
      <c r="U41" s="242"/>
      <c r="V41" s="44"/>
      <c r="W41" s="44"/>
      <c r="X41" s="44"/>
      <c r="Y41" s="44"/>
      <c r="Z41" s="222"/>
      <c r="AA41" s="44"/>
      <c r="AB41" s="44"/>
      <c r="AC41" s="44"/>
      <c r="AD41" s="44"/>
      <c r="AE41" s="44"/>
      <c r="AF41" s="44"/>
      <c r="AG41" s="44"/>
      <c r="AH41" s="44"/>
    </row>
    <row r="42" spans="1:175" ht="15.6" customHeight="1" x14ac:dyDescent="0.25">
      <c r="A42" s="178"/>
      <c r="E42" s="255"/>
      <c r="F42" s="210"/>
      <c r="G42" s="255"/>
      <c r="H42" s="256"/>
      <c r="I42" s="257"/>
      <c r="J42" s="255"/>
      <c r="K42" s="256"/>
      <c r="L42" s="258"/>
      <c r="M42" s="255"/>
      <c r="N42" s="255"/>
      <c r="O42" s="259" t="str">
        <f t="shared" si="6"/>
        <v/>
      </c>
      <c r="P42" s="255"/>
      <c r="Q42" s="256"/>
      <c r="R42" s="255"/>
      <c r="S42" s="255"/>
      <c r="T42" s="255"/>
      <c r="U42" s="242"/>
      <c r="V42" s="255"/>
      <c r="W42" s="255"/>
      <c r="X42" s="255"/>
      <c r="Y42" s="255"/>
      <c r="Z42" s="222"/>
      <c r="AA42" s="44"/>
      <c r="AB42" s="44"/>
      <c r="AC42" s="44"/>
      <c r="AD42" s="44"/>
      <c r="AE42" s="44"/>
      <c r="AF42" s="44"/>
      <c r="AG42" s="44"/>
      <c r="AH42" s="44"/>
    </row>
    <row r="43" spans="1:175" ht="6.6" customHeight="1" x14ac:dyDescent="0.25">
      <c r="A43" s="178"/>
      <c r="B43" s="264"/>
      <c r="C43" s="265"/>
      <c r="D43" s="266"/>
      <c r="E43" s="208"/>
      <c r="F43" s="209"/>
      <c r="G43" s="208"/>
      <c r="H43" s="208"/>
      <c r="I43" s="209"/>
      <c r="J43" s="208"/>
      <c r="K43" s="208"/>
      <c r="L43" s="208"/>
      <c r="M43" s="208"/>
      <c r="N43" s="208"/>
      <c r="O43" s="209"/>
      <c r="P43" s="208"/>
      <c r="Q43" s="208"/>
      <c r="R43" s="208"/>
      <c r="S43" s="208"/>
      <c r="T43" s="208"/>
      <c r="U43" s="210"/>
      <c r="V43" s="210"/>
      <c r="W43" s="210"/>
      <c r="X43" s="210"/>
      <c r="Y43" s="210"/>
      <c r="Z43" s="210"/>
      <c r="AA43" s="211"/>
      <c r="AB43" s="211"/>
      <c r="AC43" s="211"/>
      <c r="AD43" s="211"/>
      <c r="AE43" s="211"/>
      <c r="AF43" s="211"/>
      <c r="AG43" s="211"/>
      <c r="AH43" s="44"/>
    </row>
    <row r="44" spans="1:175" ht="22.5" customHeight="1" x14ac:dyDescent="0.25">
      <c r="A44" s="6"/>
      <c r="B44" s="212" t="s">
        <v>89</v>
      </c>
      <c r="C44" s="213"/>
      <c r="D44" s="213"/>
      <c r="E44" s="213"/>
      <c r="F44" s="213"/>
      <c r="G44" s="213"/>
      <c r="H44" s="213"/>
      <c r="I44" s="213"/>
      <c r="J44" s="213"/>
      <c r="K44" s="213"/>
      <c r="L44" s="213"/>
      <c r="M44" s="213"/>
      <c r="N44" s="213"/>
      <c r="O44" s="213"/>
      <c r="P44" s="213"/>
      <c r="Q44" s="213"/>
      <c r="R44" s="213"/>
      <c r="S44" s="213"/>
      <c r="T44" s="214"/>
      <c r="U44" s="6"/>
      <c r="V44" s="6"/>
      <c r="W44" s="6"/>
      <c r="X44" s="6"/>
      <c r="Y44" s="6"/>
      <c r="Z44" s="6"/>
      <c r="AA44" s="44"/>
      <c r="AB44" s="44"/>
      <c r="AC44" s="44"/>
      <c r="AD44" s="44"/>
      <c r="AE44" s="44"/>
      <c r="AF44" s="44"/>
      <c r="AG44" s="44"/>
      <c r="AH44" s="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row>
    <row r="45" spans="1:175" s="42" customFormat="1" x14ac:dyDescent="0.25">
      <c r="A45" s="44"/>
      <c r="B45" s="215"/>
      <c r="C45" s="367"/>
      <c r="D45" s="368"/>
      <c r="E45" s="368"/>
      <c r="F45" s="368"/>
      <c r="G45" s="368"/>
      <c r="H45" s="368"/>
      <c r="I45" s="368"/>
      <c r="J45" s="368"/>
      <c r="K45" s="368"/>
      <c r="L45" s="368"/>
      <c r="M45" s="368"/>
      <c r="N45" s="368"/>
      <c r="O45" s="368"/>
      <c r="P45" s="368"/>
      <c r="Q45" s="368"/>
      <c r="R45" s="368"/>
      <c r="S45" s="368"/>
      <c r="T45" s="369"/>
      <c r="U45" s="44"/>
      <c r="V45" s="44"/>
      <c r="W45" s="44"/>
      <c r="X45" s="44"/>
      <c r="Y45" s="44"/>
      <c r="Z45" s="44"/>
      <c r="AA45" s="44"/>
      <c r="AB45" s="44"/>
      <c r="AC45" s="44"/>
      <c r="AD45" s="44"/>
      <c r="AE45" s="44"/>
      <c r="AF45" s="44"/>
      <c r="AG45" s="44"/>
      <c r="AH45" s="44"/>
    </row>
    <row r="46" spans="1:175" s="42" customFormat="1" x14ac:dyDescent="0.25">
      <c r="A46" s="44"/>
      <c r="B46" s="215"/>
      <c r="C46" s="367"/>
      <c r="D46" s="368"/>
      <c r="E46" s="368"/>
      <c r="F46" s="368"/>
      <c r="G46" s="368"/>
      <c r="H46" s="368"/>
      <c r="I46" s="368"/>
      <c r="J46" s="368"/>
      <c r="K46" s="368"/>
      <c r="L46" s="368"/>
      <c r="M46" s="368"/>
      <c r="N46" s="368"/>
      <c r="O46" s="368"/>
      <c r="P46" s="368"/>
      <c r="Q46" s="368"/>
      <c r="R46" s="368"/>
      <c r="S46" s="368"/>
      <c r="T46" s="369"/>
      <c r="U46" s="44"/>
      <c r="V46" s="44"/>
      <c r="W46" s="44"/>
      <c r="X46" s="44"/>
      <c r="Y46" s="44"/>
      <c r="Z46" s="44"/>
      <c r="AA46" s="44"/>
      <c r="AB46" s="44"/>
      <c r="AC46" s="44"/>
      <c r="AD46" s="44"/>
      <c r="AE46" s="44"/>
      <c r="AF46" s="44"/>
      <c r="AG46" s="44"/>
      <c r="AH46" s="44"/>
    </row>
    <row r="47" spans="1:175" s="42" customFormat="1" x14ac:dyDescent="0.25">
      <c r="A47" s="44"/>
      <c r="B47" s="215"/>
      <c r="C47" s="367"/>
      <c r="D47" s="368"/>
      <c r="E47" s="368"/>
      <c r="F47" s="368"/>
      <c r="G47" s="368"/>
      <c r="H47" s="368"/>
      <c r="I47" s="368"/>
      <c r="J47" s="368"/>
      <c r="K47" s="368"/>
      <c r="L47" s="368"/>
      <c r="M47" s="368"/>
      <c r="N47" s="368"/>
      <c r="O47" s="368"/>
      <c r="P47" s="368"/>
      <c r="Q47" s="368"/>
      <c r="R47" s="368"/>
      <c r="S47" s="368"/>
      <c r="T47" s="369"/>
      <c r="U47" s="44"/>
      <c r="V47" s="44"/>
      <c r="W47" s="44"/>
      <c r="X47" s="44"/>
      <c r="Y47" s="44"/>
      <c r="Z47" s="44"/>
      <c r="AA47" s="44"/>
      <c r="AB47" s="44"/>
      <c r="AC47" s="44"/>
      <c r="AD47" s="44"/>
      <c r="AE47" s="44"/>
      <c r="AF47" s="44"/>
      <c r="AG47" s="44"/>
      <c r="AH47" s="44"/>
    </row>
    <row r="48" spans="1:175" s="42" customFormat="1" x14ac:dyDescent="0.25">
      <c r="A48" s="44"/>
      <c r="B48" s="215"/>
      <c r="C48" s="367"/>
      <c r="D48" s="368"/>
      <c r="E48" s="368"/>
      <c r="F48" s="368"/>
      <c r="G48" s="368"/>
      <c r="H48" s="368"/>
      <c r="I48" s="368"/>
      <c r="J48" s="368"/>
      <c r="K48" s="368"/>
      <c r="L48" s="368"/>
      <c r="M48" s="368"/>
      <c r="N48" s="368"/>
      <c r="O48" s="368"/>
      <c r="P48" s="368"/>
      <c r="Q48" s="368"/>
      <c r="R48" s="368"/>
      <c r="S48" s="368"/>
      <c r="T48" s="369"/>
      <c r="U48" s="44"/>
      <c r="V48" s="44"/>
      <c r="W48" s="44"/>
      <c r="X48" s="44"/>
      <c r="Y48" s="44"/>
      <c r="Z48" s="44"/>
      <c r="AA48" s="44"/>
      <c r="AB48" s="44"/>
      <c r="AC48" s="44"/>
      <c r="AD48" s="44"/>
      <c r="AE48" s="44"/>
      <c r="AF48" s="44"/>
      <c r="AG48" s="44"/>
      <c r="AH48" s="44"/>
    </row>
    <row r="49" spans="2:3" s="42" customFormat="1" x14ac:dyDescent="0.25">
      <c r="B49" s="216"/>
      <c r="C49" s="216"/>
    </row>
    <row r="50" spans="2:3" s="42" customFormat="1" x14ac:dyDescent="0.25">
      <c r="B50" s="216"/>
      <c r="C50" s="216"/>
    </row>
    <row r="51" spans="2:3" s="42" customFormat="1" x14ac:dyDescent="0.25">
      <c r="B51" s="216"/>
      <c r="C51" s="216"/>
    </row>
    <row r="52" spans="2:3" s="42" customFormat="1" x14ac:dyDescent="0.25">
      <c r="B52" s="216"/>
      <c r="C52" s="216"/>
    </row>
    <row r="53" spans="2:3" s="42" customFormat="1" x14ac:dyDescent="0.25">
      <c r="B53" s="216"/>
      <c r="C53" s="216"/>
    </row>
    <row r="54" spans="2:3" s="42" customFormat="1" x14ac:dyDescent="0.25">
      <c r="B54" s="216"/>
      <c r="C54" s="216"/>
    </row>
    <row r="55" spans="2:3" s="42" customFormat="1" x14ac:dyDescent="0.25">
      <c r="B55" s="216"/>
      <c r="C55" s="216"/>
    </row>
    <row r="56" spans="2:3" s="42" customFormat="1" x14ac:dyDescent="0.25">
      <c r="B56" s="216"/>
      <c r="C56" s="216"/>
    </row>
    <row r="57" spans="2:3" s="42" customFormat="1" x14ac:dyDescent="0.25">
      <c r="B57" s="216"/>
      <c r="C57" s="216"/>
    </row>
    <row r="58" spans="2:3" s="42" customFormat="1" x14ac:dyDescent="0.25">
      <c r="B58" s="216"/>
      <c r="C58" s="216"/>
    </row>
    <row r="59" spans="2:3" s="42" customFormat="1" x14ac:dyDescent="0.25">
      <c r="B59" s="216"/>
      <c r="C59" s="216"/>
    </row>
    <row r="60" spans="2:3" s="42" customFormat="1" x14ac:dyDescent="0.25">
      <c r="B60" s="216"/>
      <c r="C60" s="216"/>
    </row>
    <row r="61" spans="2:3" s="42" customFormat="1" x14ac:dyDescent="0.25">
      <c r="B61" s="216"/>
      <c r="C61" s="216"/>
    </row>
    <row r="62" spans="2:3" s="42" customFormat="1" x14ac:dyDescent="0.25">
      <c r="B62" s="216"/>
      <c r="C62" s="216"/>
    </row>
    <row r="63" spans="2:3" s="42" customFormat="1" x14ac:dyDescent="0.25">
      <c r="B63" s="216"/>
      <c r="C63" s="216"/>
    </row>
    <row r="64" spans="2:3" s="42" customFormat="1" x14ac:dyDescent="0.25">
      <c r="B64" s="216"/>
      <c r="C64" s="216"/>
    </row>
    <row r="65" spans="2:3" s="42" customFormat="1" x14ac:dyDescent="0.25">
      <c r="B65" s="216"/>
      <c r="C65" s="216"/>
    </row>
    <row r="66" spans="2:3" s="42" customFormat="1" x14ac:dyDescent="0.25">
      <c r="B66" s="216"/>
      <c r="C66" s="216"/>
    </row>
    <row r="67" spans="2:3" s="42" customFormat="1" x14ac:dyDescent="0.25">
      <c r="B67" s="216"/>
      <c r="C67" s="216"/>
    </row>
    <row r="68" spans="2:3" s="42" customFormat="1" x14ac:dyDescent="0.25">
      <c r="B68" s="216"/>
      <c r="C68" s="216"/>
    </row>
    <row r="69" spans="2:3" s="42" customFormat="1" x14ac:dyDescent="0.25">
      <c r="B69" s="216"/>
      <c r="C69" s="216"/>
    </row>
    <row r="70" spans="2:3" s="42" customFormat="1" x14ac:dyDescent="0.25">
      <c r="B70" s="216"/>
      <c r="C70" s="216"/>
    </row>
    <row r="71" spans="2:3" s="42" customFormat="1" x14ac:dyDescent="0.25">
      <c r="B71" s="216"/>
      <c r="C71" s="216"/>
    </row>
    <row r="72" spans="2:3" s="42" customFormat="1" x14ac:dyDescent="0.25">
      <c r="B72" s="216"/>
      <c r="C72" s="216"/>
    </row>
    <row r="73" spans="2:3" s="42" customFormat="1" x14ac:dyDescent="0.25">
      <c r="B73" s="216"/>
      <c r="C73" s="216"/>
    </row>
    <row r="74" spans="2:3" s="42" customFormat="1" x14ac:dyDescent="0.25">
      <c r="B74" s="216"/>
      <c r="C74" s="216"/>
    </row>
    <row r="75" spans="2:3" s="42" customFormat="1" x14ac:dyDescent="0.25">
      <c r="B75" s="216"/>
      <c r="C75" s="216"/>
    </row>
    <row r="76" spans="2:3" s="42" customFormat="1" x14ac:dyDescent="0.25">
      <c r="B76" s="216"/>
      <c r="C76" s="216"/>
    </row>
    <row r="77" spans="2:3" s="42" customFormat="1" x14ac:dyDescent="0.25">
      <c r="B77" s="216"/>
      <c r="C77" s="216"/>
    </row>
    <row r="78" spans="2:3" s="42" customFormat="1" x14ac:dyDescent="0.25">
      <c r="B78" s="216"/>
      <c r="C78" s="216"/>
    </row>
    <row r="79" spans="2:3" s="42" customFormat="1" x14ac:dyDescent="0.25">
      <c r="B79" s="216"/>
      <c r="C79" s="216"/>
    </row>
    <row r="80" spans="2:3" s="42" customFormat="1" x14ac:dyDescent="0.25">
      <c r="B80" s="216"/>
      <c r="C80" s="216"/>
    </row>
    <row r="81" spans="2:3" s="42" customFormat="1" x14ac:dyDescent="0.25">
      <c r="B81" s="216"/>
      <c r="C81" s="216"/>
    </row>
    <row r="82" spans="2:3" s="42" customFormat="1" x14ac:dyDescent="0.25">
      <c r="B82" s="216"/>
      <c r="C82" s="216"/>
    </row>
    <row r="83" spans="2:3" s="42" customFormat="1" x14ac:dyDescent="0.25">
      <c r="B83" s="216"/>
      <c r="C83" s="216"/>
    </row>
    <row r="84" spans="2:3" s="42" customFormat="1" x14ac:dyDescent="0.25">
      <c r="B84" s="216"/>
      <c r="C84" s="216"/>
    </row>
    <row r="85" spans="2:3" s="42" customFormat="1" x14ac:dyDescent="0.25">
      <c r="B85" s="216"/>
      <c r="C85" s="216"/>
    </row>
    <row r="86" spans="2:3" s="42" customFormat="1" x14ac:dyDescent="0.25">
      <c r="B86" s="216"/>
      <c r="C86" s="216"/>
    </row>
    <row r="87" spans="2:3" s="42" customFormat="1" x14ac:dyDescent="0.25">
      <c r="B87" s="216"/>
      <c r="C87" s="216"/>
    </row>
    <row r="88" spans="2:3" s="42" customFormat="1" x14ac:dyDescent="0.25">
      <c r="B88" s="216"/>
      <c r="C88" s="216"/>
    </row>
    <row r="89" spans="2:3" s="42" customFormat="1" x14ac:dyDescent="0.25">
      <c r="B89" s="216"/>
      <c r="C89" s="216"/>
    </row>
    <row r="90" spans="2:3" s="42" customFormat="1" x14ac:dyDescent="0.25">
      <c r="B90" s="216"/>
      <c r="C90" s="216"/>
    </row>
    <row r="91" spans="2:3" s="42" customFormat="1" x14ac:dyDescent="0.25">
      <c r="B91" s="216"/>
      <c r="C91" s="216"/>
    </row>
    <row r="92" spans="2:3" s="42" customFormat="1" x14ac:dyDescent="0.25">
      <c r="B92" s="216"/>
      <c r="C92" s="216"/>
    </row>
    <row r="93" spans="2:3" s="42" customFormat="1" x14ac:dyDescent="0.25">
      <c r="B93" s="216"/>
      <c r="C93" s="216"/>
    </row>
    <row r="94" spans="2:3" s="42" customFormat="1" x14ac:dyDescent="0.25">
      <c r="B94" s="216"/>
      <c r="C94" s="216"/>
    </row>
    <row r="95" spans="2:3" s="42" customFormat="1" x14ac:dyDescent="0.25">
      <c r="B95" s="216"/>
      <c r="C95" s="216"/>
    </row>
    <row r="96" spans="2:3" s="42" customFormat="1" x14ac:dyDescent="0.25">
      <c r="B96" s="216"/>
      <c r="C96" s="216"/>
    </row>
    <row r="97" spans="2:3" s="42" customFormat="1" x14ac:dyDescent="0.25">
      <c r="B97" s="216"/>
      <c r="C97" s="216"/>
    </row>
    <row r="98" spans="2:3" s="42" customFormat="1" x14ac:dyDescent="0.25">
      <c r="B98" s="216"/>
      <c r="C98" s="216"/>
    </row>
    <row r="99" spans="2:3" s="42" customFormat="1" x14ac:dyDescent="0.25">
      <c r="B99" s="216"/>
      <c r="C99" s="216"/>
    </row>
    <row r="100" spans="2:3" s="42" customFormat="1" x14ac:dyDescent="0.25">
      <c r="B100" s="216"/>
      <c r="C100" s="216"/>
    </row>
    <row r="101" spans="2:3" s="42" customFormat="1" x14ac:dyDescent="0.25">
      <c r="B101" s="216"/>
      <c r="C101" s="216"/>
    </row>
    <row r="102" spans="2:3" s="42" customFormat="1" x14ac:dyDescent="0.25">
      <c r="B102" s="216"/>
      <c r="C102" s="216"/>
    </row>
    <row r="103" spans="2:3" s="42" customFormat="1" x14ac:dyDescent="0.25">
      <c r="B103" s="216"/>
      <c r="C103" s="216"/>
    </row>
    <row r="104" spans="2:3" s="42" customFormat="1" x14ac:dyDescent="0.25">
      <c r="B104" s="216"/>
      <c r="C104" s="216"/>
    </row>
  </sheetData>
  <sheetProtection algorithmName="SHA-512" hashValue="awPAW/ciRmpqZTOR+oc+5I7Pr9Hx3kdBAxUCR7cxEKYBPWShmu2sjCeDMtGUyCrzAzrVgF9mcjymVBl0arxqbA==" saltValue="nxe0auEa5vMjMWGd4limUA==" spinCount="100000" sheet="1" formatCells="0" formatColumns="0" formatRows="0"/>
  <mergeCells count="14">
    <mergeCell ref="G3:W3"/>
    <mergeCell ref="B4:D4"/>
    <mergeCell ref="G4:H4"/>
    <mergeCell ref="J4:N4"/>
    <mergeCell ref="P4:T4"/>
    <mergeCell ref="V4:W4"/>
    <mergeCell ref="C47:T47"/>
    <mergeCell ref="C48:T48"/>
    <mergeCell ref="AA4:AG4"/>
    <mergeCell ref="V39:W39"/>
    <mergeCell ref="C40:D40"/>
    <mergeCell ref="V40:W40"/>
    <mergeCell ref="C45:T45"/>
    <mergeCell ref="C46:T46"/>
  </mergeCells>
  <conditionalFormatting sqref="B4">
    <cfRule type="dataBar" priority="130">
      <dataBar>
        <cfvo type="num" val="0.1"/>
        <cfvo type="num" val="1"/>
        <color rgb="FF92D050"/>
      </dataBar>
      <extLst>
        <ext xmlns:x14="http://schemas.microsoft.com/office/spreadsheetml/2009/9/main" uri="{B025F937-C7B1-47D3-B67F-A62EFF666E3E}">
          <x14:id>{9293A47D-7764-4825-91B3-43BD17E07F80}</x14:id>
        </ext>
      </extLst>
    </cfRule>
  </conditionalFormatting>
  <conditionalFormatting sqref="H9:H37">
    <cfRule type="expression" dxfId="15" priority="14">
      <formula>AND($G9&lt;&gt;"S",NOT(ISBLANK($H9)))</formula>
    </cfRule>
  </conditionalFormatting>
  <conditionalFormatting sqref="J9:T37">
    <cfRule type="expression" dxfId="14" priority="1">
      <formula>$F9&lt;&gt;1</formula>
    </cfRule>
  </conditionalFormatting>
  <conditionalFormatting sqref="V9:W37">
    <cfRule type="expression" dxfId="13" priority="5" stopIfTrue="1">
      <formula>AND($F9&lt;&gt;1,NOT(ISBLANK($V9)))</formula>
    </cfRule>
    <cfRule type="expression" dxfId="12" priority="6">
      <formula>$F9&lt;&gt;1</formula>
    </cfRule>
  </conditionalFormatting>
  <dataValidations disablePrompts="1" count="14">
    <dataValidation type="list" allowBlank="1" showInputMessage="1" showErrorMessage="1" error="Opção inválida!" sqref="E9:E33" xr:uid="{00000000-0002-0000-0B00-000000000000}">
      <formula1>"N,E,O,n,e,o,NO,EO,no,eo,ON,OE,on,oe"</formula1>
    </dataValidation>
    <dataValidation type="list" allowBlank="1" showInputMessage="1" showErrorMessage="1" error="Opção inválida!" sqref="E34" xr:uid="{00000000-0002-0000-0B00-000001000000}">
      <mc:AlternateContent xmlns:x12ac="http://schemas.microsoft.com/office/spreadsheetml/2011/1/ac" xmlns:mc="http://schemas.openxmlformats.org/markup-compatibility/2006">
        <mc:Choice Requires="x12ac">
          <x12ac:list>N,E,O,n,e,"o,NO,EO,no,eo,ON,OE,on,oe"</x12ac:list>
        </mc:Choice>
        <mc:Fallback>
          <formula1>"N,E,O,n,e,o,NO,EO,no,eo,ON,OE,on,oe"</formula1>
        </mc:Fallback>
      </mc:AlternateContent>
    </dataValidation>
    <dataValidation type="list" allowBlank="1" showInputMessage="1" showErrorMessage="1" error="Opção inválida! 0,1,2 ou 3" promptTitle="Há padrão suficiente" sqref="Q9:Q37" xr:uid="{00000000-0002-0000-0B00-000002000000}">
      <formula1>"0,1,2,3"</formula1>
    </dataValidation>
    <dataValidation type="list" allowBlank="1" showInputMessage="1" showErrorMessage="1" error="Opção inválida! 0,1,2 ou 3." sqref="V9:V37" xr:uid="{00000000-0002-0000-0B00-000003000000}">
      <formula1>"0,1,2,3"</formula1>
    </dataValidation>
    <dataValidation type="list" allowBlank="1" showInputMessage="1" showErrorMessage="1" error="Opção inválida" promptTitle="Há padrão suficiente" sqref="H9:H37 K9:K37" xr:uid="{00000000-0002-0000-0B00-000004000000}">
      <formula1>"0,1,2,3"</formula1>
    </dataValidation>
    <dataValidation type="list" allowBlank="1" showInputMessage="1" showErrorMessage="1" error="Opção inválida" promptTitle="Há padrão suficiente" sqref="P43 E8 J43 E38:E43 G43 P9:P37 J8:J38 G8:G38" xr:uid="{00000000-0002-0000-0B00-000005000000}">
      <formula1>"S,N,s,n"</formula1>
    </dataValidation>
    <dataValidation type="list" allowBlank="1" showInputMessage="1" showErrorMessage="1" error="Opção inválida" promptTitle="Há padrão suficiente" sqref="H8 Q8 K8 H38 K38 Q38 Q43 M43:N43 H43 K43 M8:N38" xr:uid="{00000000-0002-0000-0B00-000006000000}">
      <formula1>"S,N,NS,s,n,ns"</formula1>
    </dataValidation>
    <dataValidation allowBlank="1" showInputMessage="1" showErrorMessage="1" promptTitle="Requisito de Parte Interessada" prompt="Entrar Valor esperado para o último ciclo ou_x000a_&quot;=&quot; Manter o Nível_x000a_&quot;-&quot;  Reduzir_x000a_&quot;+&quot; Aumentar_x000a_Entrar NA para não aplicável ou não há_x000a_" sqref="AE8:AE29" xr:uid="{00000000-0002-0000-0B00-000007000000}"/>
    <dataValidation allowBlank="1" showInputMessage="1" showErrorMessage="1" promptTitle="Referencial Comparativo" prompt="Entrar o Valor do desempenho do concorrente ou congênere em mercado mais exigente, organização de referência no indicador, média ou índice do setor ou mercado ou outra informação que permita avaliar o desempenho competitivo._x000a_Entrar NC para não comparável." sqref="AD8:AD29" xr:uid="{00000000-0002-0000-0B00-000008000000}"/>
    <dataValidation type="list" allowBlank="1" showInputMessage="1" showErrorMessage="1" promptTitle="Bom quando" prompt="&quot;+&quot; Aumentar_x000a_&quot;=&quot; Manter _x000a_&quot;-&quot;  Diminuir" sqref="AA9:AA37" xr:uid="{00000000-0002-0000-0B00-000009000000}">
      <formula1>"+,=,-"</formula1>
    </dataValidation>
    <dataValidation type="list" allowBlank="1" showInputMessage="1" showErrorMessage="1" error="Opção inválida" sqref="T8 V8:W8 V38:W38 T38 S43:T43 S8:S38" xr:uid="{00000000-0002-0000-0B00-00000A000000}">
      <formula1>"MT,EF,mt,ef"</formula1>
    </dataValidation>
    <dataValidation type="list" allowBlank="1" showInputMessage="1" showErrorMessage="1" error="Opção inválida" promptTitle="Há padrão suficiente" sqref="E35:E37 P38 P8" xr:uid="{00000000-0002-0000-0B00-00000B000000}">
      <formula1>"S,N,s,n,NS,ns"</formula1>
    </dataValidation>
    <dataValidation allowBlank="1" showInputMessage="1" showErrorMessage="1" error="Opção inválida" sqref="T9:T37" xr:uid="{00000000-0002-0000-0B00-00000C000000}"/>
    <dataValidation type="list" allowBlank="1" showInputMessage="1" showErrorMessage="1" promptTitle="Informe PF ou OM" prompt="Descreva o PF ou a OM à Direita" sqref="B45:B48" xr:uid="{00000000-0002-0000-0B00-00000D000000}">
      <formula1>"PF,OM"</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9293A47D-7764-4825-91B3-43BD17E07F80}">
            <x14:dataBar minLength="0" maxLength="100" gradient="0">
              <x14:cfvo type="num">
                <xm:f>0.1</xm:f>
              </x14:cfvo>
              <x14:cfvo type="num">
                <xm:f>1</xm:f>
              </x14:cfvo>
              <x14:negativeFillColor rgb="FFFF0000"/>
              <x14:axisColor rgb="FF000000"/>
            </x14:dataBar>
          </x14:cfRule>
          <xm:sqref>B4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Planilha13"/>
  <dimension ref="A1:FS103"/>
  <sheetViews>
    <sheetView zoomScale="130" zoomScaleNormal="130" workbookViewId="0">
      <pane xSplit="16" ySplit="5" topLeftCell="Q6" activePane="bottomRight" state="frozen"/>
      <selection pane="topRight" activeCell="Q1" sqref="Q1"/>
      <selection pane="bottomLeft" activeCell="A6" sqref="A6"/>
      <selection pane="bottomRight" activeCell="C48" sqref="C48"/>
    </sheetView>
  </sheetViews>
  <sheetFormatPr defaultColWidth="8.85546875" defaultRowHeight="15" x14ac:dyDescent="0.25"/>
  <cols>
    <col min="1" max="1" width="1.85546875" customWidth="1"/>
    <col min="2" max="2" width="8.28515625" style="217" customWidth="1"/>
    <col min="3" max="3" width="8.85546875" style="217" customWidth="1"/>
    <col min="4" max="4" width="30.140625" customWidth="1"/>
    <col min="5" max="5" width="4.140625" customWidth="1"/>
    <col min="6" max="6" width="1.5703125" customWidth="1"/>
    <col min="7" max="7" width="4.28515625" customWidth="1"/>
    <col min="8" max="8" width="4.42578125" customWidth="1"/>
    <col min="9" max="9" width="1.7109375" customWidth="1"/>
    <col min="10" max="10" width="3.85546875" customWidth="1"/>
    <col min="11" max="11" width="3.7109375" customWidth="1"/>
    <col min="12" max="12" width="14.5703125" customWidth="1"/>
    <col min="13" max="13" width="3.28515625" customWidth="1"/>
    <col min="14" max="14" width="5.28515625" customWidth="1"/>
    <col min="15" max="15" width="1.85546875" customWidth="1"/>
    <col min="16" max="16" width="4.140625" customWidth="1"/>
    <col min="17" max="17" width="3.7109375" customWidth="1"/>
    <col min="18" max="18" width="13.5703125" customWidth="1"/>
    <col min="19" max="19" width="5" customWidth="1"/>
    <col min="20" max="20" width="13.5703125" customWidth="1"/>
    <col min="21" max="21" width="1.7109375" customWidth="1"/>
    <col min="22" max="22" width="4.28515625" customWidth="1"/>
    <col min="23" max="23" width="12.7109375" customWidth="1"/>
    <col min="24" max="24" width="1.7109375" customWidth="1"/>
    <col min="25" max="25" width="5.140625" customWidth="1"/>
    <col min="26" max="26" width="1.28515625" customWidth="1"/>
    <col min="27" max="27" width="7.28515625" style="42" customWidth="1"/>
    <col min="28" max="31" width="10.28515625" style="42" customWidth="1"/>
    <col min="32" max="32" width="27.5703125" style="42" customWidth="1"/>
    <col min="33" max="33" width="11.85546875" style="42" customWidth="1"/>
    <col min="34" max="34" width="2.140625" style="42" customWidth="1"/>
    <col min="35" max="175" width="8.85546875" style="42"/>
  </cols>
  <sheetData>
    <row r="1" spans="1:175" ht="15.6" customHeight="1" x14ac:dyDescent="0.25">
      <c r="A1" s="6"/>
      <c r="B1" s="228"/>
      <c r="C1" s="173" t="str">
        <f>Capa!A1</f>
        <v>MEGplan MEGIA 2026</v>
      </c>
      <c r="D1" s="176"/>
      <c r="E1" s="311" t="s">
        <v>105</v>
      </c>
      <c r="F1" s="176"/>
      <c r="G1" s="176"/>
      <c r="H1" s="176"/>
      <c r="I1" s="176"/>
      <c r="J1" s="176"/>
      <c r="K1" s="176"/>
      <c r="L1" s="176"/>
      <c r="M1" s="176"/>
      <c r="N1" s="176"/>
      <c r="O1" s="176"/>
      <c r="P1" s="176"/>
      <c r="Q1" s="176"/>
      <c r="R1" s="176"/>
      <c r="S1" s="176"/>
      <c r="T1" s="176"/>
      <c r="U1" s="176"/>
      <c r="V1" s="176"/>
      <c r="W1" s="176"/>
      <c r="X1" s="176"/>
      <c r="Y1" s="176"/>
      <c r="Z1" s="176"/>
      <c r="AA1" s="218"/>
      <c r="AB1" s="218"/>
      <c r="AC1" s="218"/>
      <c r="AD1" s="218"/>
      <c r="AE1" s="218"/>
      <c r="AF1" s="218"/>
      <c r="AG1" s="218"/>
      <c r="AH1" s="218"/>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row>
    <row r="2" spans="1:175" ht="19.350000000000001" customHeight="1" x14ac:dyDescent="0.25">
      <c r="A2" s="6"/>
      <c r="B2" s="280" t="str">
        <f>CONCATENATE("Item ",'Quadro Geral'!B35)</f>
        <v>Item 8.5 Relativos à força de trabalho</v>
      </c>
      <c r="C2" s="280"/>
      <c r="D2" s="281"/>
      <c r="E2" s="6"/>
      <c r="F2" s="6"/>
      <c r="G2" s="6"/>
      <c r="H2" s="6"/>
      <c r="I2" s="6"/>
      <c r="J2" s="6"/>
      <c r="K2" s="6"/>
      <c r="L2" s="6"/>
      <c r="M2" s="6"/>
      <c r="N2" s="6"/>
      <c r="O2" s="6"/>
      <c r="P2" s="6"/>
      <c r="Q2" s="6"/>
      <c r="R2" s="6"/>
      <c r="S2" s="6"/>
      <c r="T2" s="6"/>
      <c r="U2" s="180"/>
      <c r="V2" s="180"/>
      <c r="W2" s="180"/>
      <c r="X2" s="180"/>
      <c r="Y2" s="180"/>
      <c r="Z2" s="180"/>
      <c r="AA2" s="44"/>
      <c r="AB2" s="44"/>
      <c r="AC2" s="44"/>
      <c r="AD2" s="44"/>
      <c r="AE2" s="44"/>
      <c r="AF2" s="44"/>
      <c r="AG2" s="44"/>
      <c r="AH2" s="44"/>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row>
    <row r="3" spans="1:175" ht="13.35" customHeight="1" x14ac:dyDescent="0.3">
      <c r="A3" s="6"/>
      <c r="B3" s="6"/>
      <c r="C3" s="6"/>
      <c r="D3" s="6"/>
      <c r="E3" s="229"/>
      <c r="F3" s="6"/>
      <c r="G3" s="377" t="s">
        <v>68</v>
      </c>
      <c r="H3" s="377"/>
      <c r="I3" s="377"/>
      <c r="J3" s="377"/>
      <c r="K3" s="377"/>
      <c r="L3" s="377"/>
      <c r="M3" s="377"/>
      <c r="N3" s="377"/>
      <c r="O3" s="377"/>
      <c r="P3" s="377"/>
      <c r="Q3" s="377"/>
      <c r="R3" s="377"/>
      <c r="S3" s="377"/>
      <c r="T3" s="377"/>
      <c r="U3" s="377"/>
      <c r="V3" s="377"/>
      <c r="W3" s="377"/>
      <c r="X3" s="180"/>
      <c r="Y3" s="180"/>
      <c r="Z3" s="180"/>
      <c r="AA3" s="44"/>
      <c r="AB3" s="44"/>
      <c r="AC3" s="44"/>
      <c r="AD3" s="44"/>
      <c r="AE3" s="44"/>
      <c r="AF3" s="44"/>
      <c r="AG3" s="44"/>
      <c r="AH3" s="44"/>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row>
    <row r="4" spans="1:175" ht="17.25" customHeight="1" x14ac:dyDescent="0.35">
      <c r="A4" s="202"/>
      <c r="B4" s="376">
        <f>IF(COUNTIF($D8:$D37,"*")&gt;0,(COUNTIFS($D8:$D37,"*",$F8:$F37,"1",V8:V37,"&gt;=0")+COUNTIFS($D8:$D37,"*",$F8:$F37,"&lt;&gt;1",E8:E37,"*"))/COUNTIF($D8:$D37,"*"),0)</f>
        <v>0</v>
      </c>
      <c r="C4" s="376"/>
      <c r="D4" s="376"/>
      <c r="E4" s="229"/>
      <c r="F4" s="6"/>
      <c r="G4" s="378" t="s">
        <v>71</v>
      </c>
      <c r="H4" s="379"/>
      <c r="I4" s="182"/>
      <c r="J4" s="380" t="s">
        <v>72</v>
      </c>
      <c r="K4" s="380"/>
      <c r="L4" s="380"/>
      <c r="M4" s="380"/>
      <c r="N4" s="380"/>
      <c r="O4" s="182"/>
      <c r="P4" s="380" t="s">
        <v>73</v>
      </c>
      <c r="Q4" s="380"/>
      <c r="R4" s="380"/>
      <c r="S4" s="380"/>
      <c r="T4" s="380"/>
      <c r="U4" s="180"/>
      <c r="V4" s="381" t="s">
        <v>74</v>
      </c>
      <c r="W4" s="382"/>
      <c r="X4" s="180"/>
      <c r="Y4" s="180"/>
      <c r="Z4" s="180"/>
      <c r="AA4" s="370" t="s">
        <v>94</v>
      </c>
      <c r="AB4" s="371"/>
      <c r="AC4" s="371"/>
      <c r="AD4" s="371"/>
      <c r="AE4" s="371"/>
      <c r="AF4" s="371"/>
      <c r="AG4" s="372"/>
      <c r="AH4" s="44"/>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row>
    <row r="5" spans="1:175" ht="12.95" customHeight="1" x14ac:dyDescent="0.25">
      <c r="A5" s="183"/>
      <c r="B5" s="232"/>
      <c r="C5" s="233"/>
      <c r="D5" s="184"/>
      <c r="E5" s="234"/>
      <c r="F5" s="185"/>
      <c r="G5" s="234"/>
      <c r="H5" s="234"/>
      <c r="I5" s="185"/>
      <c r="J5" s="234"/>
      <c r="K5" s="234"/>
      <c r="L5" s="234"/>
      <c r="M5" s="234"/>
      <c r="N5" s="234"/>
      <c r="O5" s="185"/>
      <c r="P5" s="234"/>
      <c r="Q5" s="234"/>
      <c r="R5" s="234"/>
      <c r="S5" s="234"/>
      <c r="T5" s="235"/>
      <c r="U5" s="180"/>
      <c r="V5" s="180"/>
      <c r="W5" s="180"/>
      <c r="X5" s="180"/>
      <c r="Y5" s="180"/>
      <c r="Z5" s="180"/>
      <c r="AA5" s="44"/>
      <c r="AB5" s="44"/>
      <c r="AC5" s="44"/>
      <c r="AD5" s="44"/>
      <c r="AE5" s="44"/>
      <c r="AF5" s="44"/>
      <c r="AG5" s="44"/>
      <c r="AH5" s="44"/>
    </row>
    <row r="6" spans="1:175" s="188" customFormat="1" ht="61.35" customHeight="1" x14ac:dyDescent="0.35">
      <c r="A6" s="181"/>
      <c r="B6" s="230" t="s">
        <v>69</v>
      </c>
      <c r="C6" s="231" t="s">
        <v>103</v>
      </c>
      <c r="D6" s="275" t="s">
        <v>70</v>
      </c>
      <c r="E6" s="276" t="s">
        <v>90</v>
      </c>
      <c r="F6" s="182"/>
      <c r="G6" s="236" t="s">
        <v>99</v>
      </c>
      <c r="H6" s="237" t="s">
        <v>91</v>
      </c>
      <c r="I6" s="182"/>
      <c r="J6" s="236" t="s">
        <v>97</v>
      </c>
      <c r="K6" s="237" t="s">
        <v>96</v>
      </c>
      <c r="L6" s="238" t="s">
        <v>75</v>
      </c>
      <c r="M6" s="236" t="s">
        <v>76</v>
      </c>
      <c r="N6" s="236" t="s">
        <v>77</v>
      </c>
      <c r="O6" s="182"/>
      <c r="P6" s="236" t="s">
        <v>98</v>
      </c>
      <c r="Q6" s="237" t="s">
        <v>92</v>
      </c>
      <c r="R6" s="238" t="s">
        <v>78</v>
      </c>
      <c r="S6" s="236" t="s">
        <v>79</v>
      </c>
      <c r="T6" s="238" t="s">
        <v>80</v>
      </c>
      <c r="U6" s="186"/>
      <c r="V6" s="237" t="s">
        <v>93</v>
      </c>
      <c r="W6" s="238" t="s">
        <v>81</v>
      </c>
      <c r="X6" s="186"/>
      <c r="Y6" s="239" t="s">
        <v>95</v>
      </c>
      <c r="Z6" s="186"/>
      <c r="AA6" s="249" t="s">
        <v>82</v>
      </c>
      <c r="AB6" s="250" t="s">
        <v>84</v>
      </c>
      <c r="AC6" s="250" t="s">
        <v>83</v>
      </c>
      <c r="AD6" s="250" t="s">
        <v>85</v>
      </c>
      <c r="AE6" s="250" t="s">
        <v>86</v>
      </c>
      <c r="AF6" s="250" t="s">
        <v>87</v>
      </c>
      <c r="AG6" s="251" t="s">
        <v>88</v>
      </c>
      <c r="AH6" s="187"/>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row>
    <row r="7" spans="1:175" s="188" customFormat="1" ht="4.7" customHeight="1" x14ac:dyDescent="0.25">
      <c r="A7" s="181"/>
      <c r="B7" s="181"/>
      <c r="C7" s="189"/>
      <c r="D7" s="190"/>
      <c r="E7" s="191"/>
      <c r="F7" s="192"/>
      <c r="G7" s="191"/>
      <c r="H7" s="191"/>
      <c r="I7" s="192"/>
      <c r="J7" s="191"/>
      <c r="K7" s="191"/>
      <c r="L7" s="191"/>
      <c r="M7" s="191"/>
      <c r="N7" s="191"/>
      <c r="O7" s="185"/>
      <c r="P7" s="191"/>
      <c r="Q7" s="191"/>
      <c r="R7" s="191"/>
      <c r="S7" s="191"/>
      <c r="T7" s="191"/>
      <c r="U7" s="192"/>
      <c r="V7" s="192"/>
      <c r="W7" s="192"/>
      <c r="X7" s="192"/>
      <c r="Y7" s="192"/>
      <c r="Z7" s="192"/>
      <c r="AA7" s="187"/>
      <c r="AB7" s="187"/>
      <c r="AC7" s="187"/>
      <c r="AD7" s="187"/>
      <c r="AE7" s="187"/>
      <c r="AF7" s="187"/>
      <c r="AG7" s="187"/>
      <c r="AH7" s="187"/>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row>
    <row r="8" spans="1:175" ht="6.6" customHeight="1" x14ac:dyDescent="0.25">
      <c r="A8" s="193"/>
      <c r="B8" s="220"/>
      <c r="C8" s="195"/>
      <c r="D8" s="195"/>
      <c r="E8" s="196"/>
      <c r="F8" s="182"/>
      <c r="G8" s="196"/>
      <c r="H8" s="196"/>
      <c r="I8" s="199"/>
      <c r="J8" s="196"/>
      <c r="K8" s="196"/>
      <c r="L8" s="198"/>
      <c r="M8" s="196"/>
      <c r="N8" s="196"/>
      <c r="O8" s="199"/>
      <c r="P8" s="196"/>
      <c r="Q8" s="196"/>
      <c r="R8" s="196"/>
      <c r="S8" s="196"/>
      <c r="T8" s="196"/>
      <c r="U8" s="226"/>
      <c r="V8" s="196"/>
      <c r="W8" s="196"/>
      <c r="X8" s="200"/>
      <c r="Y8" s="201"/>
      <c r="Z8" s="200"/>
      <c r="AA8" s="252"/>
      <c r="AB8" s="207"/>
      <c r="AC8" s="207"/>
      <c r="AD8" s="207"/>
      <c r="AE8" s="207"/>
      <c r="AF8" s="253"/>
      <c r="AG8" s="254"/>
      <c r="AH8" s="44"/>
    </row>
    <row r="9" spans="1:175" ht="18.95" customHeight="1" x14ac:dyDescent="0.25">
      <c r="A9" s="202">
        <v>8</v>
      </c>
      <c r="B9" s="221"/>
      <c r="C9" s="219"/>
      <c r="D9" s="203"/>
      <c r="E9" s="41"/>
      <c r="F9" s="225" t="str">
        <f t="shared" ref="F9:F36" si="0">IF(OR(ISNUMBER(SEARCH("N",$E9)),ISNUMBER(SEARCH("E",$E9))),1,"")</f>
        <v/>
      </c>
      <c r="G9" s="41"/>
      <c r="H9" s="41"/>
      <c r="I9" s="241" t="str">
        <f>IF(G9="S",IF(H9=3,1,IF(H9=2,0.6,IF(H9=1,0.3,0))),"")</f>
        <v/>
      </c>
      <c r="J9" s="41"/>
      <c r="K9" s="41"/>
      <c r="L9" s="41"/>
      <c r="M9" s="41"/>
      <c r="N9" s="41"/>
      <c r="O9" s="241" t="str">
        <f>IF(AND($F9=1,J9="S"),IF(K9=3,1,IF(K9=2,0.6,IF(K9=1,0.3,0))),"")</f>
        <v/>
      </c>
      <c r="P9" s="41"/>
      <c r="Q9" s="41"/>
      <c r="R9" s="41"/>
      <c r="S9" s="41"/>
      <c r="T9" s="41"/>
      <c r="U9" s="241" t="str">
        <f>IF(AND($F9=1,P9="S"),IF(Q9=3,1,IF(Q9=2,0.6,IF(Q9=1,0.3,0))),"")</f>
        <v/>
      </c>
      <c r="V9" s="240"/>
      <c r="W9" s="240"/>
      <c r="X9" s="241" t="str">
        <f>IF($F9=1,IF(V9=3,1,IF(V9=2,0.6,IF(V9=1,0.3,0))),"")</f>
        <v/>
      </c>
      <c r="Y9" s="277" t="str">
        <f>IF(AND(A9=8,NOT(ISBLANK(D9))),IF(F9&lt;&gt;1,I9,ROUND((IF(I9&lt;&gt;"",I9*30,0)+IF(O9&lt;&gt;"",O9*20,0)+IF(U9&lt;&gt;"",U9*30,0)+IF(X9&lt;&gt;"",X9*20,0))/((I9&lt;&gt;"")*30+(O9&lt;&gt;"")*20+(U9&lt;&gt;"")*30+(X9&lt;&gt;"")*20),2)),"")</f>
        <v/>
      </c>
      <c r="Z9" s="200"/>
      <c r="AA9" s="205"/>
      <c r="AB9" s="55"/>
      <c r="AC9" s="205"/>
      <c r="AD9" s="205"/>
      <c r="AE9" s="205"/>
      <c r="AF9" s="205"/>
      <c r="AG9" s="206"/>
      <c r="AH9" s="44"/>
    </row>
    <row r="10" spans="1:175" ht="18.95" customHeight="1" x14ac:dyDescent="0.25">
      <c r="A10" s="202">
        <v>8</v>
      </c>
      <c r="B10" s="221"/>
      <c r="C10" s="219"/>
      <c r="D10" s="203"/>
      <c r="E10" s="41"/>
      <c r="F10" s="225" t="str">
        <f t="shared" si="0"/>
        <v/>
      </c>
      <c r="G10" s="41"/>
      <c r="H10" s="41"/>
      <c r="I10" s="241" t="str">
        <f t="shared" ref="I10:I36" si="1">IF(G10="S",IF(H10=3,1,IF(H10=2,0.6,IF(H10=1,0.3,0))),"")</f>
        <v/>
      </c>
      <c r="J10" s="41"/>
      <c r="K10" s="41"/>
      <c r="L10" s="41"/>
      <c r="M10" s="41"/>
      <c r="N10" s="41"/>
      <c r="O10" s="241" t="str">
        <f t="shared" ref="O10:O27" si="2">IF(AND($F10=1,J10="S"),IF(K10=3,1,IF(K10=2,0.6,IF(K10=1,0.3,0))),"")</f>
        <v/>
      </c>
      <c r="P10" s="41"/>
      <c r="Q10" s="41"/>
      <c r="R10" s="41"/>
      <c r="S10" s="41"/>
      <c r="T10" s="41"/>
      <c r="U10" s="241" t="str">
        <f t="shared" ref="U10:U27" si="3">IF(AND($F10=1,P10="S"),IF(Q10=3,1,IF(Q10=2,0.6,IF(Q10=1,0.3,0))),"")</f>
        <v/>
      </c>
      <c r="V10" s="240"/>
      <c r="W10" s="240"/>
      <c r="X10" s="241" t="str">
        <f t="shared" ref="X10:X27" si="4">IF($F10=1,IF(V10=3,1,IF(V10=2,0.6,IF(V10=1,0.3,0))),"")</f>
        <v/>
      </c>
      <c r="Y10" s="277" t="str">
        <f t="shared" ref="Y10:Y36" si="5">IF(AND(A10=8,NOT(ISBLANK(D10))),IF(F10&lt;&gt;1,I10,ROUND((IF(I10&lt;&gt;"",I10*30,0)+IF(O10&lt;&gt;"",O10*20,0)+IF(U10&lt;&gt;"",U10*30,0)+IF(X10&lt;&gt;"",X10*20,0))/((I10&lt;&gt;"")*30+(O10&lt;&gt;"")*20+(U10&lt;&gt;"")*30+(X10&lt;&gt;"")*20),2)),"")</f>
        <v/>
      </c>
      <c r="Z10" s="200"/>
      <c r="AA10" s="205"/>
      <c r="AB10" s="55"/>
      <c r="AC10" s="205"/>
      <c r="AD10" s="205"/>
      <c r="AE10" s="205"/>
      <c r="AF10" s="205"/>
      <c r="AG10" s="206"/>
      <c r="AH10" s="44"/>
    </row>
    <row r="11" spans="1:175" ht="18.95" customHeight="1" x14ac:dyDescent="0.25">
      <c r="A11" s="202">
        <v>8</v>
      </c>
      <c r="B11" s="221"/>
      <c r="C11" s="219"/>
      <c r="D11" s="203"/>
      <c r="E11" s="41"/>
      <c r="F11" s="225" t="str">
        <f t="shared" si="0"/>
        <v/>
      </c>
      <c r="G11" s="41"/>
      <c r="H11" s="41"/>
      <c r="I11" s="241" t="str">
        <f t="shared" si="1"/>
        <v/>
      </c>
      <c r="J11" s="41"/>
      <c r="K11" s="41"/>
      <c r="L11" s="41"/>
      <c r="M11" s="41"/>
      <c r="N11" s="41"/>
      <c r="O11" s="241" t="str">
        <f t="shared" si="2"/>
        <v/>
      </c>
      <c r="P11" s="41"/>
      <c r="Q11" s="41"/>
      <c r="R11" s="41"/>
      <c r="S11" s="41"/>
      <c r="T11" s="41"/>
      <c r="U11" s="241" t="str">
        <f t="shared" si="3"/>
        <v/>
      </c>
      <c r="V11" s="240"/>
      <c r="W11" s="240"/>
      <c r="X11" s="241" t="str">
        <f t="shared" si="4"/>
        <v/>
      </c>
      <c r="Y11" s="277" t="str">
        <f t="shared" si="5"/>
        <v/>
      </c>
      <c r="Z11" s="200"/>
      <c r="AA11" s="205"/>
      <c r="AB11" s="55"/>
      <c r="AC11" s="205"/>
      <c r="AD11" s="205"/>
      <c r="AE11" s="205"/>
      <c r="AF11" s="205"/>
      <c r="AG11" s="206"/>
      <c r="AH11" s="44"/>
    </row>
    <row r="12" spans="1:175" ht="18.95" customHeight="1" x14ac:dyDescent="0.25">
      <c r="A12" s="202">
        <v>8</v>
      </c>
      <c r="B12" s="221"/>
      <c r="C12" s="219"/>
      <c r="D12" s="203"/>
      <c r="E12" s="41"/>
      <c r="F12" s="225" t="str">
        <f t="shared" si="0"/>
        <v/>
      </c>
      <c r="G12" s="41"/>
      <c r="H12" s="41"/>
      <c r="I12" s="241" t="str">
        <f t="shared" si="1"/>
        <v/>
      </c>
      <c r="J12" s="41"/>
      <c r="K12" s="41"/>
      <c r="L12" s="41"/>
      <c r="M12" s="41"/>
      <c r="N12" s="41"/>
      <c r="O12" s="241" t="str">
        <f t="shared" si="2"/>
        <v/>
      </c>
      <c r="P12" s="41"/>
      <c r="Q12" s="41"/>
      <c r="R12" s="41"/>
      <c r="S12" s="41"/>
      <c r="T12" s="41"/>
      <c r="U12" s="241" t="str">
        <f t="shared" si="3"/>
        <v/>
      </c>
      <c r="V12" s="240"/>
      <c r="W12" s="240"/>
      <c r="X12" s="241" t="str">
        <f t="shared" si="4"/>
        <v/>
      </c>
      <c r="Y12" s="277" t="str">
        <f t="shared" si="5"/>
        <v/>
      </c>
      <c r="Z12" s="200"/>
      <c r="AA12" s="205"/>
      <c r="AB12" s="55"/>
      <c r="AC12" s="205"/>
      <c r="AD12" s="205"/>
      <c r="AE12" s="205"/>
      <c r="AF12" s="205"/>
      <c r="AG12" s="206"/>
      <c r="AH12" s="44"/>
    </row>
    <row r="13" spans="1:175" ht="18.95" customHeight="1" x14ac:dyDescent="0.25">
      <c r="A13" s="202">
        <v>8</v>
      </c>
      <c r="B13" s="221"/>
      <c r="C13" s="219"/>
      <c r="D13" s="203"/>
      <c r="E13" s="41"/>
      <c r="F13" s="225" t="str">
        <f t="shared" si="0"/>
        <v/>
      </c>
      <c r="G13" s="41"/>
      <c r="H13" s="41"/>
      <c r="I13" s="241" t="str">
        <f t="shared" si="1"/>
        <v/>
      </c>
      <c r="J13" s="41"/>
      <c r="K13" s="41"/>
      <c r="L13" s="41"/>
      <c r="M13" s="41"/>
      <c r="N13" s="41"/>
      <c r="O13" s="241" t="str">
        <f t="shared" si="2"/>
        <v/>
      </c>
      <c r="P13" s="41"/>
      <c r="Q13" s="41"/>
      <c r="R13" s="41"/>
      <c r="S13" s="41"/>
      <c r="T13" s="41"/>
      <c r="U13" s="241" t="str">
        <f t="shared" si="3"/>
        <v/>
      </c>
      <c r="V13" s="240"/>
      <c r="W13" s="240"/>
      <c r="X13" s="241" t="str">
        <f t="shared" si="4"/>
        <v/>
      </c>
      <c r="Y13" s="277" t="str">
        <f t="shared" si="5"/>
        <v/>
      </c>
      <c r="Z13" s="200"/>
      <c r="AA13" s="205"/>
      <c r="AB13" s="55"/>
      <c r="AC13" s="205"/>
      <c r="AD13" s="205"/>
      <c r="AE13" s="205"/>
      <c r="AF13" s="205"/>
      <c r="AG13" s="206"/>
      <c r="AH13" s="44"/>
    </row>
    <row r="14" spans="1:175" ht="18.95" customHeight="1" x14ac:dyDescent="0.25">
      <c r="A14" s="202">
        <v>8</v>
      </c>
      <c r="B14" s="221"/>
      <c r="C14" s="219"/>
      <c r="D14" s="203"/>
      <c r="E14" s="41"/>
      <c r="F14" s="225" t="str">
        <f t="shared" si="0"/>
        <v/>
      </c>
      <c r="G14" s="41"/>
      <c r="H14" s="41"/>
      <c r="I14" s="241" t="str">
        <f t="shared" si="1"/>
        <v/>
      </c>
      <c r="J14" s="41"/>
      <c r="K14" s="41"/>
      <c r="L14" s="41"/>
      <c r="M14" s="41"/>
      <c r="N14" s="41"/>
      <c r="O14" s="241" t="str">
        <f t="shared" si="2"/>
        <v/>
      </c>
      <c r="P14" s="41"/>
      <c r="Q14" s="41"/>
      <c r="R14" s="41"/>
      <c r="S14" s="41"/>
      <c r="T14" s="41"/>
      <c r="U14" s="241" t="str">
        <f t="shared" si="3"/>
        <v/>
      </c>
      <c r="V14" s="240"/>
      <c r="W14" s="240"/>
      <c r="X14" s="241" t="str">
        <f t="shared" si="4"/>
        <v/>
      </c>
      <c r="Y14" s="277" t="str">
        <f t="shared" si="5"/>
        <v/>
      </c>
      <c r="Z14" s="200"/>
      <c r="AA14" s="205"/>
      <c r="AB14" s="55"/>
      <c r="AC14" s="205"/>
      <c r="AD14" s="205"/>
      <c r="AE14" s="205"/>
      <c r="AF14" s="205"/>
      <c r="AG14" s="206"/>
      <c r="AH14" s="44"/>
    </row>
    <row r="15" spans="1:175" ht="18.95" customHeight="1" x14ac:dyDescent="0.25">
      <c r="A15" s="202">
        <v>8</v>
      </c>
      <c r="B15" s="221"/>
      <c r="C15" s="219"/>
      <c r="D15" s="203"/>
      <c r="E15" s="41"/>
      <c r="F15" s="225" t="str">
        <f t="shared" si="0"/>
        <v/>
      </c>
      <c r="G15" s="41"/>
      <c r="H15" s="41"/>
      <c r="I15" s="241" t="str">
        <f t="shared" si="1"/>
        <v/>
      </c>
      <c r="J15" s="41"/>
      <c r="K15" s="41"/>
      <c r="L15" s="41"/>
      <c r="M15" s="41"/>
      <c r="N15" s="41"/>
      <c r="O15" s="241" t="str">
        <f t="shared" si="2"/>
        <v/>
      </c>
      <c r="P15" s="41"/>
      <c r="Q15" s="41"/>
      <c r="R15" s="41"/>
      <c r="S15" s="41"/>
      <c r="T15" s="41"/>
      <c r="U15" s="241" t="str">
        <f t="shared" si="3"/>
        <v/>
      </c>
      <c r="V15" s="240"/>
      <c r="W15" s="240"/>
      <c r="X15" s="241" t="str">
        <f t="shared" si="4"/>
        <v/>
      </c>
      <c r="Y15" s="277" t="str">
        <f t="shared" si="5"/>
        <v/>
      </c>
      <c r="Z15" s="200"/>
      <c r="AA15" s="205"/>
      <c r="AB15" s="55"/>
      <c r="AC15" s="205"/>
      <c r="AD15" s="205"/>
      <c r="AE15" s="205"/>
      <c r="AF15" s="205"/>
      <c r="AG15" s="206"/>
      <c r="AH15" s="44"/>
    </row>
    <row r="16" spans="1:175" ht="18.95" customHeight="1" x14ac:dyDescent="0.25">
      <c r="A16" s="202">
        <v>8</v>
      </c>
      <c r="B16" s="221"/>
      <c r="C16" s="219"/>
      <c r="D16" s="203"/>
      <c r="E16" s="41"/>
      <c r="F16" s="225" t="str">
        <f t="shared" si="0"/>
        <v/>
      </c>
      <c r="G16" s="41"/>
      <c r="H16" s="41"/>
      <c r="I16" s="241" t="str">
        <f t="shared" si="1"/>
        <v/>
      </c>
      <c r="J16" s="41"/>
      <c r="K16" s="41"/>
      <c r="L16" s="41"/>
      <c r="M16" s="41"/>
      <c r="N16" s="41"/>
      <c r="O16" s="241" t="str">
        <f t="shared" si="2"/>
        <v/>
      </c>
      <c r="P16" s="41"/>
      <c r="Q16" s="41"/>
      <c r="R16" s="41"/>
      <c r="S16" s="41"/>
      <c r="T16" s="41"/>
      <c r="U16" s="241" t="str">
        <f t="shared" si="3"/>
        <v/>
      </c>
      <c r="V16" s="240"/>
      <c r="W16" s="240"/>
      <c r="X16" s="241" t="str">
        <f t="shared" si="4"/>
        <v/>
      </c>
      <c r="Y16" s="277" t="str">
        <f t="shared" si="5"/>
        <v/>
      </c>
      <c r="Z16" s="200"/>
      <c r="AA16" s="205"/>
      <c r="AB16" s="55"/>
      <c r="AC16" s="205"/>
      <c r="AD16" s="205"/>
      <c r="AE16" s="205"/>
      <c r="AF16" s="205"/>
      <c r="AG16" s="206"/>
      <c r="AH16" s="44"/>
    </row>
    <row r="17" spans="1:34" ht="18.95" customHeight="1" x14ac:dyDescent="0.25">
      <c r="A17" s="202">
        <v>8</v>
      </c>
      <c r="B17" s="221"/>
      <c r="C17" s="219"/>
      <c r="D17" s="203"/>
      <c r="E17" s="41"/>
      <c r="F17" s="225" t="str">
        <f t="shared" si="0"/>
        <v/>
      </c>
      <c r="G17" s="41"/>
      <c r="H17" s="41"/>
      <c r="I17" s="241" t="str">
        <f t="shared" si="1"/>
        <v/>
      </c>
      <c r="J17" s="41"/>
      <c r="K17" s="41"/>
      <c r="L17" s="41"/>
      <c r="M17" s="41"/>
      <c r="N17" s="41"/>
      <c r="O17" s="241" t="str">
        <f t="shared" si="2"/>
        <v/>
      </c>
      <c r="P17" s="41"/>
      <c r="Q17" s="41"/>
      <c r="R17" s="41"/>
      <c r="S17" s="41"/>
      <c r="T17" s="41"/>
      <c r="U17" s="241" t="str">
        <f t="shared" si="3"/>
        <v/>
      </c>
      <c r="V17" s="240"/>
      <c r="W17" s="240"/>
      <c r="X17" s="241" t="str">
        <f t="shared" si="4"/>
        <v/>
      </c>
      <c r="Y17" s="277" t="str">
        <f t="shared" si="5"/>
        <v/>
      </c>
      <c r="Z17" s="200"/>
      <c r="AA17" s="205"/>
      <c r="AB17" s="55"/>
      <c r="AC17" s="205"/>
      <c r="AD17" s="205"/>
      <c r="AE17" s="205"/>
      <c r="AF17" s="205"/>
      <c r="AG17" s="206"/>
      <c r="AH17" s="44"/>
    </row>
    <row r="18" spans="1:34" ht="18.95" customHeight="1" x14ac:dyDescent="0.25">
      <c r="A18" s="202">
        <v>8</v>
      </c>
      <c r="B18" s="221"/>
      <c r="C18" s="219"/>
      <c r="D18" s="203"/>
      <c r="E18" s="41"/>
      <c r="F18" s="225" t="str">
        <f t="shared" si="0"/>
        <v/>
      </c>
      <c r="G18" s="41"/>
      <c r="H18" s="41"/>
      <c r="I18" s="241" t="str">
        <f t="shared" si="1"/>
        <v/>
      </c>
      <c r="J18" s="41"/>
      <c r="K18" s="41"/>
      <c r="L18" s="41"/>
      <c r="M18" s="41"/>
      <c r="N18" s="41"/>
      <c r="O18" s="241" t="str">
        <f t="shared" si="2"/>
        <v/>
      </c>
      <c r="P18" s="41"/>
      <c r="Q18" s="41"/>
      <c r="R18" s="41"/>
      <c r="S18" s="41"/>
      <c r="T18" s="41"/>
      <c r="U18" s="241" t="str">
        <f t="shared" si="3"/>
        <v/>
      </c>
      <c r="V18" s="240"/>
      <c r="W18" s="240"/>
      <c r="X18" s="241" t="str">
        <f t="shared" si="4"/>
        <v/>
      </c>
      <c r="Y18" s="277" t="str">
        <f t="shared" si="5"/>
        <v/>
      </c>
      <c r="Z18" s="200"/>
      <c r="AA18" s="205"/>
      <c r="AB18" s="55"/>
      <c r="AC18" s="205"/>
      <c r="AD18" s="205"/>
      <c r="AE18" s="205"/>
      <c r="AF18" s="205"/>
      <c r="AG18" s="206"/>
      <c r="AH18" s="44"/>
    </row>
    <row r="19" spans="1:34" ht="18.95" customHeight="1" x14ac:dyDescent="0.25">
      <c r="A19" s="202">
        <v>8</v>
      </c>
      <c r="B19" s="221"/>
      <c r="C19" s="219"/>
      <c r="D19" s="203"/>
      <c r="E19" s="41"/>
      <c r="F19" s="225" t="str">
        <f t="shared" si="0"/>
        <v/>
      </c>
      <c r="G19" s="41"/>
      <c r="H19" s="41"/>
      <c r="I19" s="241" t="str">
        <f t="shared" si="1"/>
        <v/>
      </c>
      <c r="J19" s="41"/>
      <c r="K19" s="41"/>
      <c r="L19" s="41"/>
      <c r="M19" s="41"/>
      <c r="N19" s="41"/>
      <c r="O19" s="241" t="str">
        <f t="shared" si="2"/>
        <v/>
      </c>
      <c r="P19" s="41"/>
      <c r="Q19" s="41"/>
      <c r="R19" s="41"/>
      <c r="S19" s="41"/>
      <c r="T19" s="41"/>
      <c r="U19" s="241" t="str">
        <f t="shared" si="3"/>
        <v/>
      </c>
      <c r="V19" s="240"/>
      <c r="W19" s="240"/>
      <c r="X19" s="241" t="str">
        <f t="shared" si="4"/>
        <v/>
      </c>
      <c r="Y19" s="277" t="str">
        <f t="shared" si="5"/>
        <v/>
      </c>
      <c r="Z19" s="200"/>
      <c r="AA19" s="205"/>
      <c r="AB19" s="55"/>
      <c r="AC19" s="205"/>
      <c r="AD19" s="205"/>
      <c r="AE19" s="205"/>
      <c r="AF19" s="205"/>
      <c r="AG19" s="206"/>
      <c r="AH19" s="44"/>
    </row>
    <row r="20" spans="1:34" ht="18.95" customHeight="1" x14ac:dyDescent="0.25">
      <c r="A20" s="202">
        <v>8</v>
      </c>
      <c r="B20" s="221"/>
      <c r="C20" s="219"/>
      <c r="D20" s="203"/>
      <c r="E20" s="41"/>
      <c r="F20" s="225" t="str">
        <f t="shared" si="0"/>
        <v/>
      </c>
      <c r="G20" s="41"/>
      <c r="H20" s="41"/>
      <c r="I20" s="241" t="str">
        <f t="shared" si="1"/>
        <v/>
      </c>
      <c r="J20" s="41"/>
      <c r="K20" s="41"/>
      <c r="L20" s="41"/>
      <c r="M20" s="41"/>
      <c r="N20" s="41"/>
      <c r="O20" s="241" t="str">
        <f t="shared" si="2"/>
        <v/>
      </c>
      <c r="P20" s="41"/>
      <c r="Q20" s="41"/>
      <c r="R20" s="41"/>
      <c r="S20" s="41"/>
      <c r="T20" s="41"/>
      <c r="U20" s="241" t="str">
        <f t="shared" si="3"/>
        <v/>
      </c>
      <c r="V20" s="240"/>
      <c r="W20" s="240"/>
      <c r="X20" s="241" t="str">
        <f t="shared" si="4"/>
        <v/>
      </c>
      <c r="Y20" s="277" t="str">
        <f t="shared" si="5"/>
        <v/>
      </c>
      <c r="Z20" s="200"/>
      <c r="AA20" s="205"/>
      <c r="AB20" s="55"/>
      <c r="AC20" s="205"/>
      <c r="AD20" s="205"/>
      <c r="AE20" s="205"/>
      <c r="AF20" s="205"/>
      <c r="AG20" s="206"/>
      <c r="AH20" s="44"/>
    </row>
    <row r="21" spans="1:34" ht="18.95" customHeight="1" x14ac:dyDescent="0.25">
      <c r="A21" s="202">
        <v>8</v>
      </c>
      <c r="B21" s="221"/>
      <c r="C21" s="219"/>
      <c r="D21" s="203"/>
      <c r="E21" s="41"/>
      <c r="F21" s="225" t="str">
        <f t="shared" si="0"/>
        <v/>
      </c>
      <c r="G21" s="41"/>
      <c r="H21" s="41"/>
      <c r="I21" s="241" t="str">
        <f t="shared" si="1"/>
        <v/>
      </c>
      <c r="J21" s="41"/>
      <c r="K21" s="41"/>
      <c r="L21" s="41"/>
      <c r="M21" s="41"/>
      <c r="N21" s="41"/>
      <c r="O21" s="241" t="str">
        <f t="shared" si="2"/>
        <v/>
      </c>
      <c r="P21" s="41"/>
      <c r="Q21" s="41"/>
      <c r="R21" s="41"/>
      <c r="S21" s="41"/>
      <c r="T21" s="41"/>
      <c r="U21" s="241" t="str">
        <f t="shared" si="3"/>
        <v/>
      </c>
      <c r="V21" s="240"/>
      <c r="W21" s="240"/>
      <c r="X21" s="241" t="str">
        <f t="shared" si="4"/>
        <v/>
      </c>
      <c r="Y21" s="277" t="str">
        <f t="shared" si="5"/>
        <v/>
      </c>
      <c r="Z21" s="200"/>
      <c r="AA21" s="205"/>
      <c r="AB21" s="55"/>
      <c r="AC21" s="205"/>
      <c r="AD21" s="205"/>
      <c r="AE21" s="205"/>
      <c r="AF21" s="205"/>
      <c r="AG21" s="206"/>
      <c r="AH21" s="44"/>
    </row>
    <row r="22" spans="1:34" ht="18.95" customHeight="1" x14ac:dyDescent="0.25">
      <c r="A22" s="202">
        <v>8</v>
      </c>
      <c r="B22" s="221"/>
      <c r="C22" s="219"/>
      <c r="D22" s="203"/>
      <c r="E22" s="41"/>
      <c r="F22" s="225" t="str">
        <f t="shared" si="0"/>
        <v/>
      </c>
      <c r="G22" s="41"/>
      <c r="H22" s="41"/>
      <c r="I22" s="241" t="str">
        <f t="shared" si="1"/>
        <v/>
      </c>
      <c r="J22" s="41"/>
      <c r="K22" s="41"/>
      <c r="L22" s="41"/>
      <c r="M22" s="41"/>
      <c r="N22" s="41"/>
      <c r="O22" s="241" t="str">
        <f t="shared" si="2"/>
        <v/>
      </c>
      <c r="P22" s="41"/>
      <c r="Q22" s="41"/>
      <c r="R22" s="41"/>
      <c r="S22" s="41"/>
      <c r="T22" s="41"/>
      <c r="U22" s="241" t="str">
        <f t="shared" si="3"/>
        <v/>
      </c>
      <c r="V22" s="240"/>
      <c r="W22" s="240"/>
      <c r="X22" s="241" t="str">
        <f t="shared" si="4"/>
        <v/>
      </c>
      <c r="Y22" s="277" t="str">
        <f t="shared" si="5"/>
        <v/>
      </c>
      <c r="Z22" s="200"/>
      <c r="AA22" s="205"/>
      <c r="AB22" s="55"/>
      <c r="AC22" s="205"/>
      <c r="AD22" s="205"/>
      <c r="AE22" s="205"/>
      <c r="AF22" s="205"/>
      <c r="AG22" s="206"/>
      <c r="AH22" s="44"/>
    </row>
    <row r="23" spans="1:34" ht="18.95" customHeight="1" x14ac:dyDescent="0.25">
      <c r="A23" s="202">
        <v>8</v>
      </c>
      <c r="B23" s="221"/>
      <c r="C23" s="219"/>
      <c r="D23" s="203"/>
      <c r="E23" s="41"/>
      <c r="F23" s="225" t="str">
        <f t="shared" si="0"/>
        <v/>
      </c>
      <c r="G23" s="41"/>
      <c r="H23" s="41"/>
      <c r="I23" s="241" t="str">
        <f t="shared" si="1"/>
        <v/>
      </c>
      <c r="J23" s="41"/>
      <c r="K23" s="41"/>
      <c r="L23" s="41"/>
      <c r="M23" s="41"/>
      <c r="N23" s="41"/>
      <c r="O23" s="241" t="str">
        <f t="shared" si="2"/>
        <v/>
      </c>
      <c r="P23" s="41"/>
      <c r="Q23" s="41"/>
      <c r="R23" s="41"/>
      <c r="S23" s="41"/>
      <c r="T23" s="41"/>
      <c r="U23" s="241" t="str">
        <f t="shared" si="3"/>
        <v/>
      </c>
      <c r="V23" s="240"/>
      <c r="W23" s="240"/>
      <c r="X23" s="241" t="str">
        <f t="shared" si="4"/>
        <v/>
      </c>
      <c r="Y23" s="277" t="str">
        <f t="shared" si="5"/>
        <v/>
      </c>
      <c r="Z23" s="200"/>
      <c r="AA23" s="205"/>
      <c r="AB23" s="55"/>
      <c r="AC23" s="205"/>
      <c r="AD23" s="205"/>
      <c r="AE23" s="205"/>
      <c r="AF23" s="205"/>
      <c r="AG23" s="206"/>
      <c r="AH23" s="44"/>
    </row>
    <row r="24" spans="1:34" ht="18.95" customHeight="1" x14ac:dyDescent="0.25">
      <c r="A24" s="202">
        <v>8</v>
      </c>
      <c r="B24" s="221"/>
      <c r="C24" s="219"/>
      <c r="D24" s="203"/>
      <c r="E24" s="41"/>
      <c r="F24" s="225" t="str">
        <f t="shared" si="0"/>
        <v/>
      </c>
      <c r="G24" s="41"/>
      <c r="H24" s="41"/>
      <c r="I24" s="241" t="str">
        <f t="shared" si="1"/>
        <v/>
      </c>
      <c r="J24" s="41"/>
      <c r="K24" s="41"/>
      <c r="L24" s="41"/>
      <c r="M24" s="41"/>
      <c r="N24" s="41"/>
      <c r="O24" s="241" t="str">
        <f t="shared" si="2"/>
        <v/>
      </c>
      <c r="P24" s="41"/>
      <c r="Q24" s="41"/>
      <c r="R24" s="41"/>
      <c r="S24" s="41"/>
      <c r="T24" s="41"/>
      <c r="U24" s="241" t="str">
        <f t="shared" si="3"/>
        <v/>
      </c>
      <c r="V24" s="240"/>
      <c r="W24" s="240"/>
      <c r="X24" s="241" t="str">
        <f t="shared" si="4"/>
        <v/>
      </c>
      <c r="Y24" s="277" t="str">
        <f t="shared" si="5"/>
        <v/>
      </c>
      <c r="Z24" s="200"/>
      <c r="AA24" s="205"/>
      <c r="AB24" s="55"/>
      <c r="AC24" s="205"/>
      <c r="AD24" s="205"/>
      <c r="AE24" s="205"/>
      <c r="AF24" s="205"/>
      <c r="AG24" s="206"/>
      <c r="AH24" s="44"/>
    </row>
    <row r="25" spans="1:34" ht="18.95" customHeight="1" x14ac:dyDescent="0.25">
      <c r="A25" s="202">
        <v>8</v>
      </c>
      <c r="B25" s="221"/>
      <c r="C25" s="219"/>
      <c r="D25" s="203"/>
      <c r="E25" s="41"/>
      <c r="F25" s="225" t="str">
        <f t="shared" si="0"/>
        <v/>
      </c>
      <c r="G25" s="41"/>
      <c r="H25" s="41"/>
      <c r="I25" s="241" t="str">
        <f t="shared" si="1"/>
        <v/>
      </c>
      <c r="J25" s="41"/>
      <c r="K25" s="41"/>
      <c r="L25" s="41"/>
      <c r="M25" s="41"/>
      <c r="N25" s="41"/>
      <c r="O25" s="241" t="str">
        <f t="shared" si="2"/>
        <v/>
      </c>
      <c r="P25" s="41"/>
      <c r="Q25" s="41"/>
      <c r="R25" s="41"/>
      <c r="S25" s="41"/>
      <c r="T25" s="41"/>
      <c r="U25" s="241" t="str">
        <f t="shared" si="3"/>
        <v/>
      </c>
      <c r="V25" s="240"/>
      <c r="W25" s="240"/>
      <c r="X25" s="241" t="str">
        <f t="shared" si="4"/>
        <v/>
      </c>
      <c r="Y25" s="277" t="str">
        <f t="shared" si="5"/>
        <v/>
      </c>
      <c r="Z25" s="200"/>
      <c r="AA25" s="205"/>
      <c r="AB25" s="55"/>
      <c r="AC25" s="205"/>
      <c r="AD25" s="205"/>
      <c r="AE25" s="205"/>
      <c r="AF25" s="205"/>
      <c r="AG25" s="206"/>
      <c r="AH25" s="44"/>
    </row>
    <row r="26" spans="1:34" ht="18.95" customHeight="1" x14ac:dyDescent="0.25">
      <c r="A26" s="202">
        <v>8</v>
      </c>
      <c r="B26" s="221"/>
      <c r="C26" s="219"/>
      <c r="D26" s="203"/>
      <c r="E26" s="41"/>
      <c r="F26" s="225" t="str">
        <f t="shared" si="0"/>
        <v/>
      </c>
      <c r="G26" s="41"/>
      <c r="H26" s="41"/>
      <c r="I26" s="241" t="str">
        <f t="shared" si="1"/>
        <v/>
      </c>
      <c r="J26" s="41"/>
      <c r="K26" s="41"/>
      <c r="L26" s="41"/>
      <c r="M26" s="41"/>
      <c r="N26" s="41"/>
      <c r="O26" s="241" t="str">
        <f t="shared" si="2"/>
        <v/>
      </c>
      <c r="P26" s="41"/>
      <c r="Q26" s="41"/>
      <c r="R26" s="41"/>
      <c r="S26" s="41"/>
      <c r="T26" s="41"/>
      <c r="U26" s="241" t="str">
        <f t="shared" si="3"/>
        <v/>
      </c>
      <c r="V26" s="240"/>
      <c r="W26" s="240"/>
      <c r="X26" s="241" t="str">
        <f t="shared" si="4"/>
        <v/>
      </c>
      <c r="Y26" s="277" t="str">
        <f t="shared" si="5"/>
        <v/>
      </c>
      <c r="Z26" s="200"/>
      <c r="AA26" s="205"/>
      <c r="AB26" s="55"/>
      <c r="AC26" s="205"/>
      <c r="AD26" s="205"/>
      <c r="AE26" s="205"/>
      <c r="AF26" s="205"/>
      <c r="AG26" s="206"/>
      <c r="AH26" s="44"/>
    </row>
    <row r="27" spans="1:34" ht="18.95" customHeight="1" x14ac:dyDescent="0.25">
      <c r="A27" s="202">
        <v>8</v>
      </c>
      <c r="B27" s="221"/>
      <c r="C27" s="219"/>
      <c r="D27" s="203"/>
      <c r="E27" s="41"/>
      <c r="F27" s="225" t="str">
        <f t="shared" si="0"/>
        <v/>
      </c>
      <c r="G27" s="41"/>
      <c r="H27" s="41"/>
      <c r="I27" s="241" t="str">
        <f t="shared" si="1"/>
        <v/>
      </c>
      <c r="J27" s="41"/>
      <c r="K27" s="41"/>
      <c r="L27" s="41"/>
      <c r="M27" s="41"/>
      <c r="N27" s="41"/>
      <c r="O27" s="241" t="str">
        <f t="shared" si="2"/>
        <v/>
      </c>
      <c r="P27" s="41"/>
      <c r="Q27" s="41"/>
      <c r="R27" s="41"/>
      <c r="S27" s="41"/>
      <c r="T27" s="41"/>
      <c r="U27" s="241" t="str">
        <f t="shared" si="3"/>
        <v/>
      </c>
      <c r="V27" s="240"/>
      <c r="W27" s="240"/>
      <c r="X27" s="241" t="str">
        <f t="shared" si="4"/>
        <v/>
      </c>
      <c r="Y27" s="277" t="str">
        <f t="shared" si="5"/>
        <v/>
      </c>
      <c r="Z27" s="200"/>
      <c r="AA27" s="205"/>
      <c r="AB27" s="55"/>
      <c r="AC27" s="205"/>
      <c r="AD27" s="205"/>
      <c r="AE27" s="205"/>
      <c r="AF27" s="205"/>
      <c r="AG27" s="206"/>
      <c r="AH27" s="44"/>
    </row>
    <row r="28" spans="1:34" ht="20.25" customHeight="1" x14ac:dyDescent="0.25">
      <c r="A28" s="202">
        <v>8</v>
      </c>
      <c r="B28" s="221"/>
      <c r="C28" s="219"/>
      <c r="D28" s="203"/>
      <c r="E28" s="41"/>
      <c r="F28" s="225" t="str">
        <f t="shared" si="0"/>
        <v/>
      </c>
      <c r="G28" s="41"/>
      <c r="H28" s="41"/>
      <c r="I28" s="241" t="str">
        <f t="shared" si="1"/>
        <v/>
      </c>
      <c r="J28" s="41"/>
      <c r="K28" s="41"/>
      <c r="L28" s="41"/>
      <c r="M28" s="41"/>
      <c r="N28" s="41"/>
      <c r="O28" s="241" t="str">
        <f t="shared" ref="O28:O41" si="6">IF(AND($F28=1,J28="S"),IF(K28=3,1,IF(K28=2,0.6,IF(K28=1,0.3,0))),"")</f>
        <v/>
      </c>
      <c r="P28" s="41"/>
      <c r="Q28" s="41"/>
      <c r="R28" s="41"/>
      <c r="S28" s="41"/>
      <c r="T28" s="41"/>
      <c r="U28" s="241" t="str">
        <f t="shared" ref="U28:U37" si="7">IF(AND($F28=1,P28="S"),IF(Q28=3,1,IF(Q28=2,0.6,IF(Q28=1,0.3,0))),"")</f>
        <v/>
      </c>
      <c r="V28" s="240"/>
      <c r="W28" s="240"/>
      <c r="X28" s="241" t="str">
        <f t="shared" ref="X28:X37" si="8">IF($F28=1,IF(V28=3,1,IF(V28=2,0.6,IF(V28=1,0.3,0))),"")</f>
        <v/>
      </c>
      <c r="Y28" s="277" t="str">
        <f t="shared" si="5"/>
        <v/>
      </c>
      <c r="Z28" s="200"/>
      <c r="AA28" s="205"/>
      <c r="AB28" s="55"/>
      <c r="AC28" s="205"/>
      <c r="AD28" s="205"/>
      <c r="AE28" s="205"/>
      <c r="AF28" s="205"/>
      <c r="AG28" s="206"/>
      <c r="AH28" s="44"/>
    </row>
    <row r="29" spans="1:34" ht="18.95" customHeight="1" x14ac:dyDescent="0.25">
      <c r="A29" s="202">
        <v>8</v>
      </c>
      <c r="B29" s="221"/>
      <c r="C29" s="219"/>
      <c r="D29" s="203"/>
      <c r="E29" s="41"/>
      <c r="F29" s="225" t="str">
        <f t="shared" si="0"/>
        <v/>
      </c>
      <c r="G29" s="41"/>
      <c r="H29" s="41"/>
      <c r="I29" s="241" t="str">
        <f t="shared" si="1"/>
        <v/>
      </c>
      <c r="J29" s="41"/>
      <c r="K29" s="41"/>
      <c r="L29" s="41"/>
      <c r="M29" s="41"/>
      <c r="N29" s="41"/>
      <c r="O29" s="241" t="str">
        <f t="shared" si="6"/>
        <v/>
      </c>
      <c r="P29" s="41"/>
      <c r="Q29" s="41"/>
      <c r="R29" s="41"/>
      <c r="S29" s="41"/>
      <c r="T29" s="41"/>
      <c r="U29" s="241" t="str">
        <f t="shared" si="7"/>
        <v/>
      </c>
      <c r="V29" s="240"/>
      <c r="W29" s="240"/>
      <c r="X29" s="241" t="str">
        <f t="shared" si="8"/>
        <v/>
      </c>
      <c r="Y29" s="277" t="str">
        <f t="shared" si="5"/>
        <v/>
      </c>
      <c r="Z29" s="200"/>
      <c r="AA29" s="205"/>
      <c r="AB29" s="205"/>
      <c r="AC29" s="205"/>
      <c r="AD29" s="205"/>
      <c r="AE29" s="205"/>
      <c r="AF29" s="205"/>
      <c r="AG29" s="206"/>
      <c r="AH29" s="44"/>
    </row>
    <row r="30" spans="1:34" ht="21.95" customHeight="1" x14ac:dyDescent="0.25">
      <c r="A30" s="202">
        <v>8</v>
      </c>
      <c r="B30" s="221"/>
      <c r="C30" s="219"/>
      <c r="D30" s="203"/>
      <c r="E30" s="41"/>
      <c r="F30" s="225" t="str">
        <f t="shared" si="0"/>
        <v/>
      </c>
      <c r="G30" s="41"/>
      <c r="H30" s="41"/>
      <c r="I30" s="241" t="str">
        <f t="shared" si="1"/>
        <v/>
      </c>
      <c r="J30" s="41"/>
      <c r="K30" s="41"/>
      <c r="L30" s="41"/>
      <c r="M30" s="41"/>
      <c r="N30" s="41"/>
      <c r="O30" s="241" t="str">
        <f t="shared" si="6"/>
        <v/>
      </c>
      <c r="P30" s="41"/>
      <c r="Q30" s="41"/>
      <c r="R30" s="41"/>
      <c r="S30" s="41"/>
      <c r="T30" s="41"/>
      <c r="U30" s="241" t="str">
        <f t="shared" si="7"/>
        <v/>
      </c>
      <c r="V30" s="240"/>
      <c r="W30" s="240"/>
      <c r="X30" s="241" t="str">
        <f t="shared" si="8"/>
        <v/>
      </c>
      <c r="Y30" s="277" t="str">
        <f t="shared" si="5"/>
        <v/>
      </c>
      <c r="Z30" s="200"/>
      <c r="AA30" s="205"/>
      <c r="AB30" s="205"/>
      <c r="AC30" s="205"/>
      <c r="AD30" s="205"/>
      <c r="AE30" s="205"/>
      <c r="AF30" s="205"/>
      <c r="AG30" s="206"/>
      <c r="AH30" s="44"/>
    </row>
    <row r="31" spans="1:34" ht="20.100000000000001" customHeight="1" x14ac:dyDescent="0.25">
      <c r="A31" s="202">
        <v>8</v>
      </c>
      <c r="B31" s="221"/>
      <c r="C31" s="219"/>
      <c r="D31" s="203"/>
      <c r="E31" s="41"/>
      <c r="F31" s="225" t="str">
        <f t="shared" si="0"/>
        <v/>
      </c>
      <c r="G31" s="41"/>
      <c r="H31" s="41"/>
      <c r="I31" s="241" t="str">
        <f t="shared" si="1"/>
        <v/>
      </c>
      <c r="J31" s="41"/>
      <c r="K31" s="41"/>
      <c r="L31" s="41"/>
      <c r="M31" s="41"/>
      <c r="N31" s="41"/>
      <c r="O31" s="241" t="str">
        <f t="shared" si="6"/>
        <v/>
      </c>
      <c r="P31" s="41"/>
      <c r="Q31" s="41"/>
      <c r="R31" s="41"/>
      <c r="S31" s="41"/>
      <c r="T31" s="41"/>
      <c r="U31" s="241" t="str">
        <f t="shared" si="7"/>
        <v/>
      </c>
      <c r="V31" s="240"/>
      <c r="W31" s="240"/>
      <c r="X31" s="241" t="str">
        <f t="shared" si="8"/>
        <v/>
      </c>
      <c r="Y31" s="277" t="str">
        <f t="shared" si="5"/>
        <v/>
      </c>
      <c r="Z31" s="200"/>
      <c r="AA31" s="205"/>
      <c r="AB31" s="205"/>
      <c r="AC31" s="205"/>
      <c r="AD31" s="205"/>
      <c r="AE31" s="205"/>
      <c r="AF31" s="205"/>
      <c r="AG31" s="206"/>
      <c r="AH31" s="44"/>
    </row>
    <row r="32" spans="1:34" ht="15.75" x14ac:dyDescent="0.25">
      <c r="A32" s="202">
        <v>8</v>
      </c>
      <c r="B32" s="221"/>
      <c r="C32" s="219"/>
      <c r="D32" s="203"/>
      <c r="E32" s="41"/>
      <c r="F32" s="225" t="str">
        <f t="shared" si="0"/>
        <v/>
      </c>
      <c r="G32" s="41"/>
      <c r="H32" s="41"/>
      <c r="I32" s="241" t="str">
        <f t="shared" si="1"/>
        <v/>
      </c>
      <c r="J32" s="41"/>
      <c r="K32" s="41"/>
      <c r="L32" s="41"/>
      <c r="M32" s="41"/>
      <c r="N32" s="41"/>
      <c r="O32" s="241" t="str">
        <f t="shared" si="6"/>
        <v/>
      </c>
      <c r="P32" s="41"/>
      <c r="Q32" s="41"/>
      <c r="R32" s="41"/>
      <c r="S32" s="41"/>
      <c r="T32" s="41"/>
      <c r="U32" s="241" t="str">
        <f t="shared" si="7"/>
        <v/>
      </c>
      <c r="V32" s="240"/>
      <c r="W32" s="240"/>
      <c r="X32" s="241" t="str">
        <f t="shared" si="8"/>
        <v/>
      </c>
      <c r="Y32" s="277" t="str">
        <f t="shared" si="5"/>
        <v/>
      </c>
      <c r="Z32" s="200"/>
      <c r="AA32" s="205"/>
      <c r="AB32" s="205"/>
      <c r="AC32" s="205"/>
      <c r="AD32" s="205"/>
      <c r="AE32" s="205"/>
      <c r="AF32" s="205"/>
      <c r="AG32" s="206"/>
      <c r="AH32" s="44"/>
    </row>
    <row r="33" spans="1:175" ht="15.75" x14ac:dyDescent="0.25">
      <c r="A33" s="202">
        <v>8</v>
      </c>
      <c r="B33" s="221"/>
      <c r="C33" s="219"/>
      <c r="D33" s="203"/>
      <c r="E33" s="41"/>
      <c r="F33" s="225" t="str">
        <f t="shared" si="0"/>
        <v/>
      </c>
      <c r="G33" s="41"/>
      <c r="H33" s="41"/>
      <c r="I33" s="241" t="str">
        <f t="shared" si="1"/>
        <v/>
      </c>
      <c r="J33" s="41"/>
      <c r="K33" s="41"/>
      <c r="L33" s="41"/>
      <c r="M33" s="41"/>
      <c r="N33" s="41"/>
      <c r="O33" s="241" t="str">
        <f t="shared" si="6"/>
        <v/>
      </c>
      <c r="P33" s="41"/>
      <c r="Q33" s="41"/>
      <c r="R33" s="41"/>
      <c r="S33" s="41"/>
      <c r="T33" s="41"/>
      <c r="U33" s="241" t="str">
        <f t="shared" si="7"/>
        <v/>
      </c>
      <c r="V33" s="240"/>
      <c r="W33" s="240"/>
      <c r="X33" s="241" t="str">
        <f t="shared" si="8"/>
        <v/>
      </c>
      <c r="Y33" s="277" t="str">
        <f t="shared" si="5"/>
        <v/>
      </c>
      <c r="Z33" s="200"/>
      <c r="AA33" s="205"/>
      <c r="AB33" s="205"/>
      <c r="AC33" s="205"/>
      <c r="AD33" s="205"/>
      <c r="AE33" s="205"/>
      <c r="AF33" s="205"/>
      <c r="AG33" s="206"/>
      <c r="AH33" s="44"/>
    </row>
    <row r="34" spans="1:175" ht="15.75" x14ac:dyDescent="0.25">
      <c r="A34" s="202">
        <v>8</v>
      </c>
      <c r="B34" s="221"/>
      <c r="C34" s="219"/>
      <c r="D34" s="203"/>
      <c r="E34" s="204"/>
      <c r="F34" s="225" t="str">
        <f t="shared" si="0"/>
        <v/>
      </c>
      <c r="G34" s="41"/>
      <c r="H34" s="41"/>
      <c r="I34" s="241" t="str">
        <f t="shared" si="1"/>
        <v/>
      </c>
      <c r="J34" s="41"/>
      <c r="K34" s="41"/>
      <c r="L34" s="41"/>
      <c r="M34" s="41"/>
      <c r="N34" s="41"/>
      <c r="O34" s="241" t="str">
        <f t="shared" si="6"/>
        <v/>
      </c>
      <c r="P34" s="41"/>
      <c r="Q34" s="41"/>
      <c r="R34" s="41"/>
      <c r="S34" s="41"/>
      <c r="T34" s="41"/>
      <c r="U34" s="241" t="str">
        <f t="shared" si="7"/>
        <v/>
      </c>
      <c r="V34" s="240"/>
      <c r="W34" s="240"/>
      <c r="X34" s="241" t="str">
        <f t="shared" si="8"/>
        <v/>
      </c>
      <c r="Y34" s="277" t="str">
        <f t="shared" si="5"/>
        <v/>
      </c>
      <c r="Z34" s="200"/>
      <c r="AA34" s="205"/>
      <c r="AB34" s="205"/>
      <c r="AC34" s="205"/>
      <c r="AD34" s="205"/>
      <c r="AE34" s="205"/>
      <c r="AF34" s="205"/>
      <c r="AG34" s="206"/>
      <c r="AH34" s="44"/>
    </row>
    <row r="35" spans="1:175" ht="15.75" x14ac:dyDescent="0.25">
      <c r="A35" s="202">
        <v>8</v>
      </c>
      <c r="B35" s="221"/>
      <c r="C35" s="219"/>
      <c r="D35" s="203"/>
      <c r="E35" s="204"/>
      <c r="F35" s="225" t="str">
        <f t="shared" si="0"/>
        <v/>
      </c>
      <c r="G35" s="41"/>
      <c r="H35" s="41"/>
      <c r="I35" s="241" t="str">
        <f t="shared" si="1"/>
        <v/>
      </c>
      <c r="J35" s="41"/>
      <c r="K35" s="41"/>
      <c r="L35" s="41"/>
      <c r="M35" s="41"/>
      <c r="N35" s="41"/>
      <c r="O35" s="241" t="str">
        <f t="shared" si="6"/>
        <v/>
      </c>
      <c r="P35" s="41"/>
      <c r="Q35" s="41"/>
      <c r="R35" s="41"/>
      <c r="S35" s="41"/>
      <c r="T35" s="41"/>
      <c r="U35" s="241" t="str">
        <f t="shared" si="7"/>
        <v/>
      </c>
      <c r="V35" s="240"/>
      <c r="W35" s="240"/>
      <c r="X35" s="241" t="str">
        <f t="shared" si="8"/>
        <v/>
      </c>
      <c r="Y35" s="277" t="str">
        <f t="shared" si="5"/>
        <v/>
      </c>
      <c r="Z35" s="200"/>
      <c r="AA35" s="205"/>
      <c r="AB35" s="205"/>
      <c r="AC35" s="205"/>
      <c r="AD35" s="205"/>
      <c r="AE35" s="205"/>
      <c r="AF35" s="205"/>
      <c r="AG35" s="206"/>
      <c r="AH35" s="44"/>
    </row>
    <row r="36" spans="1:175" ht="15.75" x14ac:dyDescent="0.25">
      <c r="A36" s="202">
        <v>8</v>
      </c>
      <c r="B36" s="221"/>
      <c r="C36" s="219"/>
      <c r="D36" s="203"/>
      <c r="E36" s="204"/>
      <c r="F36" s="225" t="str">
        <f t="shared" si="0"/>
        <v/>
      </c>
      <c r="G36" s="41"/>
      <c r="H36" s="41"/>
      <c r="I36" s="241" t="str">
        <f t="shared" si="1"/>
        <v/>
      </c>
      <c r="J36" s="41"/>
      <c r="K36" s="41"/>
      <c r="L36" s="41"/>
      <c r="M36" s="41"/>
      <c r="N36" s="41"/>
      <c r="O36" s="241" t="str">
        <f t="shared" si="6"/>
        <v/>
      </c>
      <c r="P36" s="41"/>
      <c r="Q36" s="41"/>
      <c r="R36" s="41"/>
      <c r="S36" s="41"/>
      <c r="T36" s="41"/>
      <c r="U36" s="241" t="str">
        <f t="shared" si="7"/>
        <v/>
      </c>
      <c r="V36" s="240"/>
      <c r="W36" s="240"/>
      <c r="X36" s="241" t="str">
        <f t="shared" si="8"/>
        <v/>
      </c>
      <c r="Y36" s="277" t="str">
        <f t="shared" si="5"/>
        <v/>
      </c>
      <c r="Z36" s="200"/>
      <c r="AA36" s="205"/>
      <c r="AB36" s="205"/>
      <c r="AC36" s="205"/>
      <c r="AD36" s="205"/>
      <c r="AE36" s="205"/>
      <c r="AF36" s="205"/>
      <c r="AG36" s="206"/>
      <c r="AH36" s="44"/>
    </row>
    <row r="37" spans="1:175" ht="6.6" customHeight="1" x14ac:dyDescent="0.25">
      <c r="A37" s="178"/>
      <c r="B37" s="194"/>
      <c r="C37" s="195"/>
      <c r="D37" s="195"/>
      <c r="E37" s="196"/>
      <c r="F37" s="197"/>
      <c r="G37" s="223"/>
      <c r="H37" s="223"/>
      <c r="I37" s="241" t="str">
        <f t="shared" ref="I37" si="9">IF(G37="S",IF(H37=3,1,IF(H37=2,0.6,IF(H37=1,0.3,0))),"")</f>
        <v/>
      </c>
      <c r="J37" s="223"/>
      <c r="K37" s="223"/>
      <c r="L37" s="224"/>
      <c r="M37" s="223"/>
      <c r="N37" s="223"/>
      <c r="O37" s="241" t="str">
        <f t="shared" si="6"/>
        <v/>
      </c>
      <c r="P37" s="196"/>
      <c r="Q37" s="196"/>
      <c r="R37" s="196"/>
      <c r="S37" s="196"/>
      <c r="T37" s="196"/>
      <c r="U37" s="241" t="str">
        <f t="shared" si="7"/>
        <v/>
      </c>
      <c r="V37" s="196"/>
      <c r="W37" s="196"/>
      <c r="X37" s="241" t="str">
        <f t="shared" si="8"/>
        <v/>
      </c>
      <c r="Y37" s="207"/>
      <c r="Z37" s="200"/>
      <c r="AA37" s="207"/>
      <c r="AB37" s="207"/>
      <c r="AC37" s="207"/>
      <c r="AD37" s="207"/>
      <c r="AE37" s="207"/>
      <c r="AF37" s="207"/>
      <c r="AG37" s="254"/>
      <c r="AH37" s="44"/>
    </row>
    <row r="38" spans="1:175" ht="15.95" customHeight="1" x14ac:dyDescent="0.25">
      <c r="A38" s="178"/>
      <c r="B38" s="272">
        <f>'Quadro Geral'!D35</f>
        <v>7</v>
      </c>
      <c r="C38" s="269" t="s">
        <v>66</v>
      </c>
      <c r="D38" s="270"/>
      <c r="E38" s="260"/>
      <c r="F38" s="210"/>
      <c r="G38" s="260"/>
      <c r="H38" s="261"/>
      <c r="I38" s="262"/>
      <c r="J38" s="260"/>
      <c r="K38" s="260"/>
      <c r="L38" s="288" t="s">
        <v>102</v>
      </c>
      <c r="M38" s="227">
        <f>COUNTIFS($D9:$D36,"*",$F9:$F36,"1",M9:M36,"S")</f>
        <v>0</v>
      </c>
      <c r="N38" s="227">
        <f>COUNTIFS($D9:$D36,"*",$F9:$F36,"1",N9:N36,"S")</f>
        <v>0</v>
      </c>
      <c r="O38" s="263" t="str">
        <f t="shared" si="6"/>
        <v/>
      </c>
      <c r="P38" s="260"/>
      <c r="Q38" s="260"/>
      <c r="R38" s="260"/>
      <c r="S38" s="260"/>
      <c r="T38" s="260"/>
      <c r="U38" s="242"/>
      <c r="V38" s="373" t="s">
        <v>100</v>
      </c>
      <c r="W38" s="373"/>
      <c r="X38" s="222"/>
      <c r="Y38" s="277">
        <f>IF(COUNTIFS(D9:D36,"*",$F9:$F36,"1")&gt;0,SUMIFS($Y9:$Y36,D9:D36,"*",$F9:$F36,"1")/COUNTIFS(D9:D36,"*",$F9:$F36,"1"),0)</f>
        <v>0</v>
      </c>
      <c r="Z38" s="222"/>
      <c r="AA38" s="44"/>
      <c r="AB38" s="44"/>
      <c r="AC38" s="44"/>
      <c r="AD38" s="44"/>
      <c r="AE38" s="44"/>
      <c r="AF38" s="44"/>
      <c r="AG38" s="44"/>
      <c r="AH38" s="44"/>
    </row>
    <row r="39" spans="1:175" ht="15.95" customHeight="1" x14ac:dyDescent="0.25">
      <c r="A39" s="178"/>
      <c r="B39" s="273">
        <f>IF(OR(Capa!B6=0,Capa!B6=1),(Y38*70+Y39*30)/100,
        IF(OR(Capa!B6=2,Capa!B6=3),((Y38*60+Y39*30)/100)+
                                                                IF(AND(Capa!B6=2,M38&gt;0),0.1,0)+
                                                                IF(AND(Capa!B6=3,M38&gt;0),0.05,0)+
                                                                IF(AND(Capa!B6=3,N38&gt;0),0.05,0),0))</f>
        <v>0</v>
      </c>
      <c r="C39" s="374" t="s">
        <v>104</v>
      </c>
      <c r="D39" s="375"/>
      <c r="E39" s="255"/>
      <c r="F39" s="210"/>
      <c r="G39" s="255"/>
      <c r="H39" s="256"/>
      <c r="I39" s="257"/>
      <c r="J39" s="255"/>
      <c r="K39" s="255"/>
      <c r="L39" s="267"/>
      <c r="M39" s="268"/>
      <c r="N39" s="268"/>
      <c r="O39" s="259"/>
      <c r="P39" s="255"/>
      <c r="Q39" s="255"/>
      <c r="R39" s="255"/>
      <c r="S39" s="255"/>
      <c r="T39" s="255"/>
      <c r="U39" s="242"/>
      <c r="V39" s="373" t="s">
        <v>101</v>
      </c>
      <c r="W39" s="373"/>
      <c r="X39" s="222"/>
      <c r="Y39" s="277">
        <f>IF(COUNTIFS(D9:D36,"*",$F9:$F36,"&lt;&gt;1")&gt;0,SUMIFS($Y9:$Y36,D9:D36,"*",$F9:$F36,"&lt;&gt;1")/COUNTIFS(D9:D36,"*",$F9:$F36,"&lt;&gt;1"),0)</f>
        <v>0</v>
      </c>
      <c r="Z39" s="222"/>
      <c r="AA39" s="44"/>
      <c r="AB39" s="44"/>
      <c r="AC39" s="44"/>
      <c r="AD39" s="44"/>
      <c r="AE39" s="44"/>
      <c r="AF39" s="44"/>
      <c r="AG39" s="44"/>
      <c r="AH39" s="44"/>
    </row>
    <row r="40" spans="1:175" ht="15.6" customHeight="1" x14ac:dyDescent="0.25">
      <c r="A40" s="178"/>
      <c r="B40" s="274">
        <f ca="1">'Quadro Geral'!F35</f>
        <v>0.35000000000000003</v>
      </c>
      <c r="C40" s="269" t="s">
        <v>67</v>
      </c>
      <c r="D40" s="271"/>
      <c r="E40" s="255"/>
      <c r="F40" s="210"/>
      <c r="G40" s="255"/>
      <c r="H40" s="256"/>
      <c r="I40" s="257"/>
      <c r="J40" s="255"/>
      <c r="K40" s="256"/>
      <c r="L40" s="258"/>
      <c r="M40" s="255"/>
      <c r="N40" s="255"/>
      <c r="O40" s="259" t="str">
        <f t="shared" si="6"/>
        <v/>
      </c>
      <c r="P40" s="255"/>
      <c r="Q40" s="256"/>
      <c r="R40" s="255"/>
      <c r="S40" s="255"/>
      <c r="T40" s="255"/>
      <c r="U40" s="242"/>
      <c r="V40" s="44"/>
      <c r="W40" s="44"/>
      <c r="X40" s="44"/>
      <c r="Y40" s="44"/>
      <c r="Z40" s="222"/>
      <c r="AA40" s="44"/>
      <c r="AB40" s="44"/>
      <c r="AC40" s="44"/>
      <c r="AD40" s="44"/>
      <c r="AE40" s="44"/>
      <c r="AF40" s="44"/>
      <c r="AG40" s="44"/>
      <c r="AH40" s="44"/>
    </row>
    <row r="41" spans="1:175" ht="15.6" customHeight="1" x14ac:dyDescent="0.25">
      <c r="A41" s="178"/>
      <c r="E41" s="255"/>
      <c r="F41" s="210"/>
      <c r="G41" s="255"/>
      <c r="H41" s="256"/>
      <c r="I41" s="257"/>
      <c r="J41" s="255"/>
      <c r="K41" s="256"/>
      <c r="L41" s="258"/>
      <c r="M41" s="255"/>
      <c r="N41" s="255"/>
      <c r="O41" s="259" t="str">
        <f t="shared" si="6"/>
        <v/>
      </c>
      <c r="P41" s="255"/>
      <c r="Q41" s="256"/>
      <c r="R41" s="255"/>
      <c r="S41" s="255"/>
      <c r="T41" s="255"/>
      <c r="U41" s="242"/>
      <c r="V41" s="255"/>
      <c r="W41" s="255"/>
      <c r="X41" s="255"/>
      <c r="Y41" s="255"/>
      <c r="Z41" s="222"/>
      <c r="AA41" s="44"/>
      <c r="AB41" s="44"/>
      <c r="AC41" s="44"/>
      <c r="AD41" s="44"/>
      <c r="AE41" s="44"/>
      <c r="AF41" s="44"/>
      <c r="AG41" s="44"/>
      <c r="AH41" s="44"/>
    </row>
    <row r="42" spans="1:175" ht="6.6" customHeight="1" x14ac:dyDescent="0.25">
      <c r="A42" s="178"/>
      <c r="B42" s="264"/>
      <c r="C42" s="265"/>
      <c r="D42" s="266"/>
      <c r="E42" s="208"/>
      <c r="F42" s="209"/>
      <c r="G42" s="208"/>
      <c r="H42" s="208"/>
      <c r="I42" s="209"/>
      <c r="J42" s="208"/>
      <c r="K42" s="208"/>
      <c r="L42" s="208"/>
      <c r="M42" s="208"/>
      <c r="N42" s="208"/>
      <c r="O42" s="209"/>
      <c r="P42" s="208"/>
      <c r="Q42" s="208"/>
      <c r="R42" s="208"/>
      <c r="S42" s="208"/>
      <c r="T42" s="208"/>
      <c r="U42" s="210"/>
      <c r="V42" s="210"/>
      <c r="W42" s="210"/>
      <c r="X42" s="210"/>
      <c r="Y42" s="210"/>
      <c r="Z42" s="210"/>
      <c r="AA42" s="211"/>
      <c r="AB42" s="211"/>
      <c r="AC42" s="211"/>
      <c r="AD42" s="211"/>
      <c r="AE42" s="211"/>
      <c r="AF42" s="211"/>
      <c r="AG42" s="211"/>
      <c r="AH42" s="44"/>
    </row>
    <row r="43" spans="1:175" ht="22.5" customHeight="1" x14ac:dyDescent="0.25">
      <c r="A43" s="6"/>
      <c r="B43" s="212" t="s">
        <v>89</v>
      </c>
      <c r="C43" s="213"/>
      <c r="D43" s="213"/>
      <c r="E43" s="213"/>
      <c r="F43" s="213"/>
      <c r="G43" s="213"/>
      <c r="H43" s="213"/>
      <c r="I43" s="213"/>
      <c r="J43" s="213"/>
      <c r="K43" s="213"/>
      <c r="L43" s="213"/>
      <c r="M43" s="213"/>
      <c r="N43" s="213"/>
      <c r="O43" s="213"/>
      <c r="P43" s="213"/>
      <c r="Q43" s="213"/>
      <c r="R43" s="213"/>
      <c r="S43" s="213"/>
      <c r="T43" s="214"/>
      <c r="U43" s="6"/>
      <c r="V43" s="6"/>
      <c r="W43" s="6"/>
      <c r="X43" s="6"/>
      <c r="Y43" s="6"/>
      <c r="Z43" s="6"/>
      <c r="AA43" s="44"/>
      <c r="AB43" s="44"/>
      <c r="AC43" s="44"/>
      <c r="AD43" s="44"/>
      <c r="AE43" s="44"/>
      <c r="AF43" s="44"/>
      <c r="AG43" s="44"/>
      <c r="AH43" s="44"/>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row>
    <row r="44" spans="1:175" s="42" customFormat="1" x14ac:dyDescent="0.25">
      <c r="A44" s="44"/>
      <c r="B44" s="215"/>
      <c r="C44" s="367"/>
      <c r="D44" s="368"/>
      <c r="E44" s="368"/>
      <c r="F44" s="368"/>
      <c r="G44" s="368"/>
      <c r="H44" s="368"/>
      <c r="I44" s="368"/>
      <c r="J44" s="368"/>
      <c r="K44" s="368"/>
      <c r="L44" s="368"/>
      <c r="M44" s="368"/>
      <c r="N44" s="368"/>
      <c r="O44" s="368"/>
      <c r="P44" s="368"/>
      <c r="Q44" s="368"/>
      <c r="R44" s="368"/>
      <c r="S44" s="368"/>
      <c r="T44" s="369"/>
      <c r="U44" s="44"/>
      <c r="V44" s="44"/>
      <c r="W44" s="44"/>
      <c r="X44" s="44"/>
      <c r="Y44" s="44"/>
      <c r="Z44" s="44"/>
      <c r="AA44" s="44"/>
      <c r="AB44" s="44"/>
      <c r="AC44" s="44"/>
      <c r="AD44" s="44"/>
      <c r="AE44" s="44"/>
      <c r="AF44" s="44"/>
      <c r="AG44" s="44"/>
      <c r="AH44" s="44"/>
    </row>
    <row r="45" spans="1:175" s="42" customFormat="1" x14ac:dyDescent="0.25">
      <c r="A45" s="44"/>
      <c r="B45" s="215"/>
      <c r="C45" s="367"/>
      <c r="D45" s="368"/>
      <c r="E45" s="368"/>
      <c r="F45" s="368"/>
      <c r="G45" s="368"/>
      <c r="H45" s="368"/>
      <c r="I45" s="368"/>
      <c r="J45" s="368"/>
      <c r="K45" s="368"/>
      <c r="L45" s="368"/>
      <c r="M45" s="368"/>
      <c r="N45" s="368"/>
      <c r="O45" s="368"/>
      <c r="P45" s="368"/>
      <c r="Q45" s="368"/>
      <c r="R45" s="368"/>
      <c r="S45" s="368"/>
      <c r="T45" s="369"/>
      <c r="U45" s="44"/>
      <c r="V45" s="44"/>
      <c r="W45" s="44"/>
      <c r="X45" s="44"/>
      <c r="Y45" s="44"/>
      <c r="Z45" s="44"/>
      <c r="AA45" s="44"/>
      <c r="AB45" s="44"/>
      <c r="AC45" s="44"/>
      <c r="AD45" s="44"/>
      <c r="AE45" s="44"/>
      <c r="AF45" s="44"/>
      <c r="AG45" s="44"/>
      <c r="AH45" s="44"/>
    </row>
    <row r="46" spans="1:175" s="42" customFormat="1" x14ac:dyDescent="0.25">
      <c r="A46" s="44"/>
      <c r="B46" s="215"/>
      <c r="C46" s="367"/>
      <c r="D46" s="368"/>
      <c r="E46" s="368"/>
      <c r="F46" s="368"/>
      <c r="G46" s="368"/>
      <c r="H46" s="368"/>
      <c r="I46" s="368"/>
      <c r="J46" s="368"/>
      <c r="K46" s="368"/>
      <c r="L46" s="368"/>
      <c r="M46" s="368"/>
      <c r="N46" s="368"/>
      <c r="O46" s="368"/>
      <c r="P46" s="368"/>
      <c r="Q46" s="368"/>
      <c r="R46" s="368"/>
      <c r="S46" s="368"/>
      <c r="T46" s="369"/>
      <c r="U46" s="44"/>
      <c r="V46" s="44"/>
      <c r="W46" s="44"/>
      <c r="X46" s="44"/>
      <c r="Y46" s="44"/>
      <c r="Z46" s="44"/>
      <c r="AA46" s="44"/>
      <c r="AB46" s="44"/>
      <c r="AC46" s="44"/>
      <c r="AD46" s="44"/>
      <c r="AE46" s="44"/>
      <c r="AF46" s="44"/>
      <c r="AG46" s="44"/>
      <c r="AH46" s="44"/>
    </row>
    <row r="47" spans="1:175" s="42" customFormat="1" x14ac:dyDescent="0.25">
      <c r="A47" s="44"/>
      <c r="B47" s="215"/>
      <c r="C47" s="367"/>
      <c r="D47" s="368"/>
      <c r="E47" s="368"/>
      <c r="F47" s="368"/>
      <c r="G47" s="368"/>
      <c r="H47" s="368"/>
      <c r="I47" s="368"/>
      <c r="J47" s="368"/>
      <c r="K47" s="368"/>
      <c r="L47" s="368"/>
      <c r="M47" s="368"/>
      <c r="N47" s="368"/>
      <c r="O47" s="368"/>
      <c r="P47" s="368"/>
      <c r="Q47" s="368"/>
      <c r="R47" s="368"/>
      <c r="S47" s="368"/>
      <c r="T47" s="369"/>
      <c r="U47" s="44"/>
      <c r="V47" s="44"/>
      <c r="W47" s="44"/>
      <c r="X47" s="44"/>
      <c r="Y47" s="44"/>
      <c r="Z47" s="44"/>
      <c r="AA47" s="44"/>
      <c r="AB47" s="44"/>
      <c r="AC47" s="44"/>
      <c r="AD47" s="44"/>
      <c r="AE47" s="44"/>
      <c r="AF47" s="44"/>
      <c r="AG47" s="44"/>
      <c r="AH47" s="44"/>
    </row>
    <row r="48" spans="1:175" s="42" customFormat="1" x14ac:dyDescent="0.25">
      <c r="B48" s="216"/>
      <c r="C48" s="216"/>
    </row>
    <row r="49" spans="2:3" s="42" customFormat="1" x14ac:dyDescent="0.25">
      <c r="B49" s="216"/>
      <c r="C49" s="216"/>
    </row>
    <row r="50" spans="2:3" s="42" customFormat="1" x14ac:dyDescent="0.25">
      <c r="B50" s="216"/>
      <c r="C50" s="216"/>
    </row>
    <row r="51" spans="2:3" s="42" customFormat="1" x14ac:dyDescent="0.25">
      <c r="B51" s="216"/>
      <c r="C51" s="216"/>
    </row>
    <row r="52" spans="2:3" s="42" customFormat="1" x14ac:dyDescent="0.25">
      <c r="B52" s="216"/>
      <c r="C52" s="216"/>
    </row>
    <row r="53" spans="2:3" s="42" customFormat="1" x14ac:dyDescent="0.25">
      <c r="B53" s="216"/>
      <c r="C53" s="216"/>
    </row>
    <row r="54" spans="2:3" s="42" customFormat="1" x14ac:dyDescent="0.25">
      <c r="B54" s="216"/>
      <c r="C54" s="216"/>
    </row>
    <row r="55" spans="2:3" s="42" customFormat="1" x14ac:dyDescent="0.25">
      <c r="B55" s="216"/>
      <c r="C55" s="216"/>
    </row>
    <row r="56" spans="2:3" s="42" customFormat="1" x14ac:dyDescent="0.25">
      <c r="B56" s="216"/>
      <c r="C56" s="216"/>
    </row>
    <row r="57" spans="2:3" s="42" customFormat="1" x14ac:dyDescent="0.25">
      <c r="B57" s="216"/>
      <c r="C57" s="216"/>
    </row>
    <row r="58" spans="2:3" s="42" customFormat="1" x14ac:dyDescent="0.25">
      <c r="B58" s="216"/>
      <c r="C58" s="216"/>
    </row>
    <row r="59" spans="2:3" s="42" customFormat="1" x14ac:dyDescent="0.25">
      <c r="B59" s="216"/>
      <c r="C59" s="216"/>
    </row>
    <row r="60" spans="2:3" s="42" customFormat="1" x14ac:dyDescent="0.25">
      <c r="B60" s="216"/>
      <c r="C60" s="216"/>
    </row>
    <row r="61" spans="2:3" s="42" customFormat="1" x14ac:dyDescent="0.25">
      <c r="B61" s="216"/>
      <c r="C61" s="216"/>
    </row>
    <row r="62" spans="2:3" s="42" customFormat="1" x14ac:dyDescent="0.25">
      <c r="B62" s="216"/>
      <c r="C62" s="216"/>
    </row>
    <row r="63" spans="2:3" s="42" customFormat="1" x14ac:dyDescent="0.25">
      <c r="B63" s="216"/>
      <c r="C63" s="216"/>
    </row>
    <row r="64" spans="2:3" s="42" customFormat="1" x14ac:dyDescent="0.25">
      <c r="B64" s="216"/>
      <c r="C64" s="216"/>
    </row>
    <row r="65" spans="2:3" s="42" customFormat="1" x14ac:dyDescent="0.25">
      <c r="B65" s="216"/>
      <c r="C65" s="216"/>
    </row>
    <row r="66" spans="2:3" s="42" customFormat="1" x14ac:dyDescent="0.25">
      <c r="B66" s="216"/>
      <c r="C66" s="216"/>
    </row>
    <row r="67" spans="2:3" s="42" customFormat="1" x14ac:dyDescent="0.25">
      <c r="B67" s="216"/>
      <c r="C67" s="216"/>
    </row>
    <row r="68" spans="2:3" s="42" customFormat="1" x14ac:dyDescent="0.25">
      <c r="B68" s="216"/>
      <c r="C68" s="216"/>
    </row>
    <row r="69" spans="2:3" s="42" customFormat="1" x14ac:dyDescent="0.25">
      <c r="B69" s="216"/>
      <c r="C69" s="216"/>
    </row>
    <row r="70" spans="2:3" s="42" customFormat="1" x14ac:dyDescent="0.25">
      <c r="B70" s="216"/>
      <c r="C70" s="216"/>
    </row>
    <row r="71" spans="2:3" s="42" customFormat="1" x14ac:dyDescent="0.25">
      <c r="B71" s="216"/>
      <c r="C71" s="216"/>
    </row>
    <row r="72" spans="2:3" s="42" customFormat="1" x14ac:dyDescent="0.25">
      <c r="B72" s="216"/>
      <c r="C72" s="216"/>
    </row>
    <row r="73" spans="2:3" s="42" customFormat="1" x14ac:dyDescent="0.25">
      <c r="B73" s="216"/>
      <c r="C73" s="216"/>
    </row>
    <row r="74" spans="2:3" s="42" customFormat="1" x14ac:dyDescent="0.25">
      <c r="B74" s="216"/>
      <c r="C74" s="216"/>
    </row>
    <row r="75" spans="2:3" s="42" customFormat="1" x14ac:dyDescent="0.25">
      <c r="B75" s="216"/>
      <c r="C75" s="216"/>
    </row>
    <row r="76" spans="2:3" s="42" customFormat="1" x14ac:dyDescent="0.25">
      <c r="B76" s="216"/>
      <c r="C76" s="216"/>
    </row>
    <row r="77" spans="2:3" s="42" customFormat="1" x14ac:dyDescent="0.25">
      <c r="B77" s="216"/>
      <c r="C77" s="216"/>
    </row>
    <row r="78" spans="2:3" s="42" customFormat="1" x14ac:dyDescent="0.25">
      <c r="B78" s="216"/>
      <c r="C78" s="216"/>
    </row>
    <row r="79" spans="2:3" s="42" customFormat="1" x14ac:dyDescent="0.25">
      <c r="B79" s="216"/>
      <c r="C79" s="216"/>
    </row>
    <row r="80" spans="2:3" s="42" customFormat="1" x14ac:dyDescent="0.25">
      <c r="B80" s="216"/>
      <c r="C80" s="216"/>
    </row>
    <row r="81" spans="2:3" s="42" customFormat="1" x14ac:dyDescent="0.25">
      <c r="B81" s="216"/>
      <c r="C81" s="216"/>
    </row>
    <row r="82" spans="2:3" s="42" customFormat="1" x14ac:dyDescent="0.25">
      <c r="B82" s="216"/>
      <c r="C82" s="216"/>
    </row>
    <row r="83" spans="2:3" s="42" customFormat="1" x14ac:dyDescent="0.25">
      <c r="B83" s="216"/>
      <c r="C83" s="216"/>
    </row>
    <row r="84" spans="2:3" s="42" customFormat="1" x14ac:dyDescent="0.25">
      <c r="B84" s="216"/>
      <c r="C84" s="216"/>
    </row>
    <row r="85" spans="2:3" s="42" customFormat="1" x14ac:dyDescent="0.25">
      <c r="B85" s="216"/>
      <c r="C85" s="216"/>
    </row>
    <row r="86" spans="2:3" s="42" customFormat="1" x14ac:dyDescent="0.25">
      <c r="B86" s="216"/>
      <c r="C86" s="216"/>
    </row>
    <row r="87" spans="2:3" s="42" customFormat="1" x14ac:dyDescent="0.25">
      <c r="B87" s="216"/>
      <c r="C87" s="216"/>
    </row>
    <row r="88" spans="2:3" s="42" customFormat="1" x14ac:dyDescent="0.25">
      <c r="B88" s="216"/>
      <c r="C88" s="216"/>
    </row>
    <row r="89" spans="2:3" s="42" customFormat="1" x14ac:dyDescent="0.25">
      <c r="B89" s="216"/>
      <c r="C89" s="216"/>
    </row>
    <row r="90" spans="2:3" s="42" customFormat="1" x14ac:dyDescent="0.25">
      <c r="B90" s="216"/>
      <c r="C90" s="216"/>
    </row>
    <row r="91" spans="2:3" s="42" customFormat="1" x14ac:dyDescent="0.25">
      <c r="B91" s="216"/>
      <c r="C91" s="216"/>
    </row>
    <row r="92" spans="2:3" s="42" customFormat="1" x14ac:dyDescent="0.25">
      <c r="B92" s="216"/>
      <c r="C92" s="216"/>
    </row>
    <row r="93" spans="2:3" s="42" customFormat="1" x14ac:dyDescent="0.25">
      <c r="B93" s="216"/>
      <c r="C93" s="216"/>
    </row>
    <row r="94" spans="2:3" s="42" customFormat="1" x14ac:dyDescent="0.25">
      <c r="B94" s="216"/>
      <c r="C94" s="216"/>
    </row>
    <row r="95" spans="2:3" s="42" customFormat="1" x14ac:dyDescent="0.25">
      <c r="B95" s="216"/>
      <c r="C95" s="216"/>
    </row>
    <row r="96" spans="2:3" s="42" customFormat="1" x14ac:dyDescent="0.25">
      <c r="B96" s="216"/>
      <c r="C96" s="216"/>
    </row>
    <row r="97" spans="2:3" s="42" customFormat="1" x14ac:dyDescent="0.25">
      <c r="B97" s="216"/>
      <c r="C97" s="216"/>
    </row>
    <row r="98" spans="2:3" s="42" customFormat="1" x14ac:dyDescent="0.25">
      <c r="B98" s="216"/>
      <c r="C98" s="216"/>
    </row>
    <row r="99" spans="2:3" s="42" customFormat="1" x14ac:dyDescent="0.25">
      <c r="B99" s="216"/>
      <c r="C99" s="216"/>
    </row>
    <row r="100" spans="2:3" s="42" customFormat="1" x14ac:dyDescent="0.25">
      <c r="B100" s="216"/>
      <c r="C100" s="216"/>
    </row>
    <row r="101" spans="2:3" s="42" customFormat="1" x14ac:dyDescent="0.25">
      <c r="B101" s="216"/>
      <c r="C101" s="216"/>
    </row>
    <row r="102" spans="2:3" s="42" customFormat="1" x14ac:dyDescent="0.25">
      <c r="B102" s="216"/>
      <c r="C102" s="216"/>
    </row>
    <row r="103" spans="2:3" s="42" customFormat="1" x14ac:dyDescent="0.25">
      <c r="B103" s="216"/>
      <c r="C103" s="216"/>
    </row>
  </sheetData>
  <sheetProtection algorithmName="SHA-512" hashValue="7ya6ZlktFjS7Sn+bWFUfsicQBnU5D12y/bNP3Qco8fai73+WUTNpU6tmN8ZwJoNe9hr/RBqbEKbb82NxwZEpKg==" saltValue="aZxLeonajWlH+/5QKVOTcA==" spinCount="100000" sheet="1" formatCells="0" formatColumns="0" formatRows="0"/>
  <mergeCells count="14">
    <mergeCell ref="G3:W3"/>
    <mergeCell ref="B4:D4"/>
    <mergeCell ref="G4:H4"/>
    <mergeCell ref="J4:N4"/>
    <mergeCell ref="P4:T4"/>
    <mergeCell ref="V4:W4"/>
    <mergeCell ref="C46:T46"/>
    <mergeCell ref="C47:T47"/>
    <mergeCell ref="AA4:AG4"/>
    <mergeCell ref="V38:W38"/>
    <mergeCell ref="C39:D39"/>
    <mergeCell ref="V39:W39"/>
    <mergeCell ref="C44:T44"/>
    <mergeCell ref="C45:T45"/>
  </mergeCells>
  <conditionalFormatting sqref="B4">
    <cfRule type="dataBar" priority="130">
      <dataBar>
        <cfvo type="num" val="0.1"/>
        <cfvo type="num" val="1"/>
        <color rgb="FF92D050"/>
      </dataBar>
      <extLst>
        <ext xmlns:x14="http://schemas.microsoft.com/office/spreadsheetml/2009/9/main" uri="{B025F937-C7B1-47D3-B67F-A62EFF666E3E}">
          <x14:id>{C310FF60-2F2D-48D6-9EC5-D2E1D5048188}</x14:id>
        </ext>
      </extLst>
    </cfRule>
  </conditionalFormatting>
  <conditionalFormatting sqref="H9:H36">
    <cfRule type="expression" dxfId="11" priority="14">
      <formula>AND($G9&lt;&gt;"S",NOT(ISBLANK($H9)))</formula>
    </cfRule>
  </conditionalFormatting>
  <conditionalFormatting sqref="J9:T36">
    <cfRule type="expression" dxfId="10" priority="1">
      <formula>$F9&lt;&gt;1</formula>
    </cfRule>
  </conditionalFormatting>
  <conditionalFormatting sqref="V9:W36">
    <cfRule type="expression" dxfId="9" priority="5" stopIfTrue="1">
      <formula>AND($F9&lt;&gt;1,NOT(ISBLANK($V9)))</formula>
    </cfRule>
    <cfRule type="expression" dxfId="8" priority="6">
      <formula>$F9&lt;&gt;1</formula>
    </cfRule>
  </conditionalFormatting>
  <dataValidations count="14">
    <dataValidation type="list" allowBlank="1" showInputMessage="1" showErrorMessage="1" promptTitle="Informe PF ou OM" prompt="Descreva o PF ou a OM à Direita" sqref="B44:B47" xr:uid="{00000000-0002-0000-0C00-000000000000}">
      <formula1>"PF,OM"</formula1>
    </dataValidation>
    <dataValidation allowBlank="1" showInputMessage="1" showErrorMessage="1" error="Opção inválida" sqref="T9:T36" xr:uid="{00000000-0002-0000-0C00-000001000000}"/>
    <dataValidation type="list" allowBlank="1" showInputMessage="1" showErrorMessage="1" error="Opção inválida" promptTitle="Há padrão suficiente" sqref="E34:E36 P37 P8" xr:uid="{00000000-0002-0000-0C00-000002000000}">
      <formula1>"S,N,s,n,NS,ns"</formula1>
    </dataValidation>
    <dataValidation type="list" allowBlank="1" showInputMessage="1" showErrorMessage="1" error="Opção inválida" sqref="T8 V8:W8 V37:W37 T37 S42:T42 S8:S37" xr:uid="{00000000-0002-0000-0C00-000003000000}">
      <formula1>"MT,EF,mt,ef"</formula1>
    </dataValidation>
    <dataValidation type="list" allowBlank="1" showInputMessage="1" showErrorMessage="1" promptTitle="Bom quando" prompt="&quot;+&quot; Aumentar_x000a_&quot;=&quot; Manter _x000a_&quot;-&quot;  Diminuir" sqref="AA9:AA36" xr:uid="{00000000-0002-0000-0C00-000004000000}">
      <formula1>"+,=,-"</formula1>
    </dataValidation>
    <dataValidation allowBlank="1" showInputMessage="1" showErrorMessage="1" promptTitle="Referencial Comparativo" prompt="Entrar o Valor do desempenho do concorrente ou congênere em mercado mais exigente, organização de referência no indicador, média ou índice do setor ou mercado ou outra informação que permita avaliar o desempenho competitivo._x000a_Entrar NC para não comparável." sqref="AD8:AD28" xr:uid="{00000000-0002-0000-0C00-000005000000}"/>
    <dataValidation allowBlank="1" showInputMessage="1" showErrorMessage="1" promptTitle="Requisito de Parte Interessada" prompt="Entrar Valor esperado para o último ciclo ou_x000a_&quot;=&quot; Manter o Nível_x000a_&quot;-&quot;  Reduzir_x000a_&quot;+&quot; Aumentar_x000a_Entrar NA para não aplicável ou não há_x000a_" sqref="AE8:AE28" xr:uid="{00000000-0002-0000-0C00-000006000000}"/>
    <dataValidation type="list" allowBlank="1" showInputMessage="1" showErrorMessage="1" error="Opção inválida" promptTitle="Há padrão suficiente" sqref="H8 Q8 K8 H37 K37 Q37 Q42 M42:N42 H42 K42 M8:N37" xr:uid="{00000000-0002-0000-0C00-000007000000}">
      <formula1>"S,N,NS,s,n,ns"</formula1>
    </dataValidation>
    <dataValidation type="list" allowBlank="1" showInputMessage="1" showErrorMessage="1" error="Opção inválida" promptTitle="Há padrão suficiente" sqref="P42 E8 J42 E37:E42 G42 P9:P36 J8:J37 G8:G37" xr:uid="{00000000-0002-0000-0C00-000008000000}">
      <formula1>"S,N,s,n"</formula1>
    </dataValidation>
    <dataValidation type="list" allowBlank="1" showInputMessage="1" showErrorMessage="1" error="Opção inválida" promptTitle="Há padrão suficiente" sqref="H9:H36 K9:K36" xr:uid="{00000000-0002-0000-0C00-000009000000}">
      <formula1>"0,1,2,3"</formula1>
    </dataValidation>
    <dataValidation type="list" allowBlank="1" showInputMessage="1" showErrorMessage="1" error="Opção inválida! 0,1,2 ou 3." sqref="V9:V36" xr:uid="{00000000-0002-0000-0C00-00000A000000}">
      <formula1>"0,1,2,3"</formula1>
    </dataValidation>
    <dataValidation type="list" allowBlank="1" showInputMessage="1" showErrorMessage="1" error="Opção inválida! 0,1,2 ou 3" promptTitle="Há padrão suficiente" sqref="Q9:Q36" xr:uid="{00000000-0002-0000-0C00-00000B000000}">
      <formula1>"0,1,2,3"</formula1>
    </dataValidation>
    <dataValidation type="list" allowBlank="1" showInputMessage="1" showErrorMessage="1" error="Opção inválida!" sqref="E33" xr:uid="{00000000-0002-0000-0C00-00000C000000}">
      <mc:AlternateContent xmlns:x12ac="http://schemas.microsoft.com/office/spreadsheetml/2011/1/ac" xmlns:mc="http://schemas.openxmlformats.org/markup-compatibility/2006">
        <mc:Choice Requires="x12ac">
          <x12ac:list>N,E,O,n,e,"o,NO,EO,no,eo,ON,OE,on,oe"</x12ac:list>
        </mc:Choice>
        <mc:Fallback>
          <formula1>"N,E,O,n,e,o,NO,EO,no,eo,ON,OE,on,oe"</formula1>
        </mc:Fallback>
      </mc:AlternateContent>
    </dataValidation>
    <dataValidation type="list" allowBlank="1" showInputMessage="1" showErrorMessage="1" error="Opção inválida!" sqref="E9:E32" xr:uid="{00000000-0002-0000-0C00-00000D000000}">
      <formula1>"N,E,O,n,e,o,NO,EO,no,eo,ON,OE,on,oe"</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C310FF60-2F2D-48D6-9EC5-D2E1D5048188}">
            <x14:dataBar minLength="0" maxLength="100" gradient="0">
              <x14:cfvo type="num">
                <xm:f>0.1</xm:f>
              </x14:cfvo>
              <x14:cfvo type="num">
                <xm:f>1</xm:f>
              </x14:cfvo>
              <x14:negativeFillColor rgb="FFFF0000"/>
              <x14:axisColor rgb="FF000000"/>
            </x14:dataBar>
          </x14:cfRule>
          <xm:sqref>B4</xm:sqref>
        </x14:conditionalFormatting>
      </x14:conditionalFormattings>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Planilha14"/>
  <dimension ref="A1:FS112"/>
  <sheetViews>
    <sheetView zoomScale="115" zoomScaleNormal="115" workbookViewId="0">
      <pane xSplit="3" ySplit="8" topLeftCell="D9" activePane="bottomRight" state="frozen"/>
      <selection pane="topRight" activeCell="D1" sqref="D1"/>
      <selection pane="bottomLeft" activeCell="A9" sqref="A9"/>
      <selection pane="bottomRight" activeCell="D9" sqref="D9"/>
    </sheetView>
  </sheetViews>
  <sheetFormatPr defaultColWidth="8.85546875" defaultRowHeight="15" x14ac:dyDescent="0.25"/>
  <cols>
    <col min="1" max="1" width="1.85546875" customWidth="1"/>
    <col min="2" max="2" width="8.28515625" style="217" customWidth="1"/>
    <col min="3" max="3" width="8.85546875" style="217" customWidth="1"/>
    <col min="4" max="4" width="30.140625" customWidth="1"/>
    <col min="5" max="5" width="4.140625" customWidth="1"/>
    <col min="6" max="6" width="1.5703125" customWidth="1"/>
    <col min="7" max="7" width="4.28515625" customWidth="1"/>
    <col min="8" max="8" width="4.42578125" customWidth="1"/>
    <col min="9" max="9" width="1.7109375" customWidth="1"/>
    <col min="10" max="10" width="3.85546875" customWidth="1"/>
    <col min="11" max="11" width="3.7109375" customWidth="1"/>
    <col min="12" max="12" width="14.5703125" customWidth="1"/>
    <col min="13" max="13" width="4.5703125" customWidth="1"/>
    <col min="14" max="14" width="5.28515625" customWidth="1"/>
    <col min="15" max="15" width="1.85546875" customWidth="1"/>
    <col min="16" max="16" width="4.140625" customWidth="1"/>
    <col min="17" max="17" width="3.7109375" customWidth="1"/>
    <col min="18" max="18" width="13.5703125" customWidth="1"/>
    <col min="19" max="19" width="5" customWidth="1"/>
    <col min="20" max="20" width="13.5703125" customWidth="1"/>
    <col min="21" max="21" width="1.7109375" customWidth="1"/>
    <col min="22" max="22" width="4.28515625" customWidth="1"/>
    <col min="23" max="23" width="12.7109375" customWidth="1"/>
    <col min="24" max="24" width="1.7109375" customWidth="1"/>
    <col min="25" max="25" width="5.140625" customWidth="1"/>
    <col min="26" max="26" width="1.28515625" customWidth="1"/>
    <col min="27" max="27" width="7.28515625" style="42" customWidth="1"/>
    <col min="28" max="31" width="10.28515625" style="42" customWidth="1"/>
    <col min="32" max="32" width="27.5703125" style="42" customWidth="1"/>
    <col min="33" max="33" width="11.85546875" style="42" customWidth="1"/>
    <col min="34" max="34" width="2.140625" style="42" customWidth="1"/>
    <col min="35" max="175" width="8.85546875" style="42"/>
  </cols>
  <sheetData>
    <row r="1" spans="1:175" ht="15.6" customHeight="1" x14ac:dyDescent="0.25">
      <c r="A1" s="6"/>
      <c r="B1" s="228"/>
      <c r="C1" s="173" t="str">
        <f>Capa!A1</f>
        <v>MEGplan MEGIA 2026</v>
      </c>
      <c r="D1" s="176"/>
      <c r="E1" s="311" t="s">
        <v>105</v>
      </c>
      <c r="F1" s="176"/>
      <c r="G1" s="176"/>
      <c r="H1" s="176"/>
      <c r="I1" s="176"/>
      <c r="J1" s="176"/>
      <c r="K1" s="176"/>
      <c r="L1" s="176"/>
      <c r="M1" s="176"/>
      <c r="N1" s="176"/>
      <c r="O1" s="176"/>
      <c r="P1" s="176"/>
      <c r="Q1" s="176"/>
      <c r="R1" s="176"/>
      <c r="S1" s="176"/>
      <c r="T1" s="176"/>
      <c r="U1" s="176"/>
      <c r="V1" s="176"/>
      <c r="W1" s="176"/>
      <c r="X1" s="176"/>
      <c r="Y1" s="176"/>
      <c r="Z1" s="176"/>
      <c r="AA1" s="218"/>
      <c r="AB1" s="218"/>
      <c r="AC1" s="218"/>
      <c r="AD1" s="218"/>
      <c r="AE1" s="218"/>
      <c r="AF1" s="218"/>
      <c r="AG1" s="218"/>
      <c r="AH1" s="218"/>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row>
    <row r="2" spans="1:175" ht="19.350000000000001" customHeight="1" x14ac:dyDescent="0.25">
      <c r="A2" s="6"/>
      <c r="B2" s="299" t="str">
        <f>CONCATENATE("Item ",'Quadro Geral'!B36)</f>
        <v>Item 8.6 Relativos ao fornecimento</v>
      </c>
      <c r="C2" s="299"/>
      <c r="D2" s="300"/>
      <c r="E2" s="6"/>
      <c r="F2" s="6"/>
      <c r="G2" s="6"/>
      <c r="H2" s="6"/>
      <c r="I2" s="6"/>
      <c r="J2" s="6"/>
      <c r="K2" s="6"/>
      <c r="L2" s="6"/>
      <c r="M2" s="6"/>
      <c r="N2" s="6"/>
      <c r="O2" s="6"/>
      <c r="P2" s="6"/>
      <c r="Q2" s="6"/>
      <c r="R2" s="6"/>
      <c r="S2" s="6"/>
      <c r="T2" s="6"/>
      <c r="U2" s="180"/>
      <c r="V2" s="180"/>
      <c r="W2" s="180"/>
      <c r="X2" s="180"/>
      <c r="Y2" s="180"/>
      <c r="Z2" s="180"/>
      <c r="AA2" s="44"/>
      <c r="AB2" s="44"/>
      <c r="AC2" s="44"/>
      <c r="AD2" s="44"/>
      <c r="AE2" s="44"/>
      <c r="AF2" s="44"/>
      <c r="AG2" s="44"/>
      <c r="AH2" s="44"/>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row>
    <row r="3" spans="1:175" ht="16.350000000000001" customHeight="1" x14ac:dyDescent="0.3">
      <c r="A3" s="6"/>
      <c r="B3" s="229"/>
      <c r="C3" s="229"/>
      <c r="D3" s="229"/>
      <c r="E3" s="229"/>
      <c r="F3" s="6"/>
      <c r="G3" s="377" t="s">
        <v>68</v>
      </c>
      <c r="H3" s="377"/>
      <c r="I3" s="377"/>
      <c r="J3" s="377"/>
      <c r="K3" s="377"/>
      <c r="L3" s="377"/>
      <c r="M3" s="377"/>
      <c r="N3" s="377"/>
      <c r="O3" s="377"/>
      <c r="P3" s="377"/>
      <c r="Q3" s="377"/>
      <c r="R3" s="377"/>
      <c r="S3" s="377"/>
      <c r="T3" s="377"/>
      <c r="U3" s="377"/>
      <c r="V3" s="377"/>
      <c r="W3" s="377"/>
      <c r="X3" s="180"/>
      <c r="Y3" s="180"/>
      <c r="Z3" s="180"/>
      <c r="AA3" s="44"/>
      <c r="AB3" s="44"/>
      <c r="AC3" s="44"/>
      <c r="AD3" s="44"/>
      <c r="AE3" s="44"/>
      <c r="AF3" s="44"/>
      <c r="AG3" s="44"/>
      <c r="AH3" s="44"/>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row>
    <row r="4" spans="1:175" ht="17.25" customHeight="1" x14ac:dyDescent="0.35">
      <c r="A4" s="202"/>
      <c r="B4" s="376">
        <f>IF(COUNTIF($D8:$D46,"*")&gt;0,(COUNTIFS($D8:$D46,"*",$F8:$F46,"1",V8:V46,"&gt;=0")+COUNTIFS($D8:$D46,"*",$F8:$F46,"&lt;&gt;1",E8:E46,"*"))/COUNTIF($D8:$D46,"*"),0)</f>
        <v>0</v>
      </c>
      <c r="C4" s="376"/>
      <c r="D4" s="376"/>
      <c r="E4" s="229"/>
      <c r="F4" s="6"/>
      <c r="G4" s="378" t="s">
        <v>71</v>
      </c>
      <c r="H4" s="379"/>
      <c r="I4" s="182"/>
      <c r="J4" s="380" t="s">
        <v>72</v>
      </c>
      <c r="K4" s="380"/>
      <c r="L4" s="380"/>
      <c r="M4" s="380"/>
      <c r="N4" s="380"/>
      <c r="O4" s="182"/>
      <c r="P4" s="380" t="s">
        <v>73</v>
      </c>
      <c r="Q4" s="380"/>
      <c r="R4" s="380"/>
      <c r="S4" s="380"/>
      <c r="T4" s="380"/>
      <c r="U4" s="180"/>
      <c r="V4" s="381" t="s">
        <v>74</v>
      </c>
      <c r="W4" s="382"/>
      <c r="X4" s="180"/>
      <c r="Y4" s="180"/>
      <c r="Z4" s="180"/>
      <c r="AA4" s="370" t="s">
        <v>94</v>
      </c>
      <c r="AB4" s="371"/>
      <c r="AC4" s="371"/>
      <c r="AD4" s="371"/>
      <c r="AE4" s="371"/>
      <c r="AF4" s="371"/>
      <c r="AG4" s="372"/>
      <c r="AH4" s="44"/>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row>
    <row r="5" spans="1:175" ht="12.95" customHeight="1" x14ac:dyDescent="0.25">
      <c r="A5" s="183"/>
      <c r="B5" s="232"/>
      <c r="C5" s="233"/>
      <c r="D5" s="184"/>
      <c r="E5" s="234"/>
      <c r="F5" s="185"/>
      <c r="G5" s="234"/>
      <c r="H5" s="234"/>
      <c r="I5" s="185"/>
      <c r="J5" s="234"/>
      <c r="K5" s="234"/>
      <c r="L5" s="234"/>
      <c r="M5" s="234"/>
      <c r="N5" s="234"/>
      <c r="O5" s="185"/>
      <c r="P5" s="234"/>
      <c r="Q5" s="234"/>
      <c r="R5" s="234"/>
      <c r="S5" s="234"/>
      <c r="T5" s="235"/>
      <c r="U5" s="180"/>
      <c r="V5" s="180"/>
      <c r="W5" s="180"/>
      <c r="X5" s="180"/>
      <c r="Y5" s="180"/>
      <c r="Z5" s="180"/>
      <c r="AA5" s="44"/>
      <c r="AB5" s="44"/>
      <c r="AC5" s="44"/>
      <c r="AD5" s="44"/>
      <c r="AE5" s="44"/>
      <c r="AF5" s="44"/>
      <c r="AG5" s="44"/>
      <c r="AH5" s="44"/>
    </row>
    <row r="6" spans="1:175" s="188" customFormat="1" ht="61.35" customHeight="1" x14ac:dyDescent="0.35">
      <c r="A6" s="181"/>
      <c r="B6" s="230" t="s">
        <v>69</v>
      </c>
      <c r="C6" s="231" t="s">
        <v>103</v>
      </c>
      <c r="D6" s="275" t="s">
        <v>70</v>
      </c>
      <c r="E6" s="276" t="s">
        <v>90</v>
      </c>
      <c r="F6" s="182"/>
      <c r="G6" s="236" t="s">
        <v>99</v>
      </c>
      <c r="H6" s="237" t="s">
        <v>91</v>
      </c>
      <c r="I6" s="182"/>
      <c r="J6" s="236" t="s">
        <v>97</v>
      </c>
      <c r="K6" s="237" t="s">
        <v>96</v>
      </c>
      <c r="L6" s="238" t="s">
        <v>75</v>
      </c>
      <c r="M6" s="236" t="s">
        <v>76</v>
      </c>
      <c r="N6" s="236" t="s">
        <v>77</v>
      </c>
      <c r="O6" s="182"/>
      <c r="P6" s="236" t="s">
        <v>98</v>
      </c>
      <c r="Q6" s="237" t="s">
        <v>92</v>
      </c>
      <c r="R6" s="238" t="s">
        <v>78</v>
      </c>
      <c r="S6" s="236" t="s">
        <v>79</v>
      </c>
      <c r="T6" s="238" t="s">
        <v>80</v>
      </c>
      <c r="U6" s="186"/>
      <c r="V6" s="237" t="s">
        <v>93</v>
      </c>
      <c r="W6" s="238" t="s">
        <v>81</v>
      </c>
      <c r="X6" s="186"/>
      <c r="Y6" s="239" t="s">
        <v>95</v>
      </c>
      <c r="Z6" s="186"/>
      <c r="AA6" s="249" t="s">
        <v>82</v>
      </c>
      <c r="AB6" s="250" t="s">
        <v>84</v>
      </c>
      <c r="AC6" s="250" t="s">
        <v>83</v>
      </c>
      <c r="AD6" s="250" t="s">
        <v>85</v>
      </c>
      <c r="AE6" s="250" t="s">
        <v>86</v>
      </c>
      <c r="AF6" s="250" t="s">
        <v>87</v>
      </c>
      <c r="AG6" s="251" t="s">
        <v>88</v>
      </c>
      <c r="AH6" s="187"/>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row>
    <row r="7" spans="1:175" s="188" customFormat="1" ht="4.7" customHeight="1" x14ac:dyDescent="0.25">
      <c r="A7" s="181"/>
      <c r="B7" s="181"/>
      <c r="C7" s="189"/>
      <c r="D7" s="190"/>
      <c r="E7" s="191"/>
      <c r="F7" s="192"/>
      <c r="G7" s="191"/>
      <c r="H7" s="191"/>
      <c r="I7" s="192"/>
      <c r="J7" s="191"/>
      <c r="K7" s="191"/>
      <c r="L7" s="191"/>
      <c r="M7" s="191"/>
      <c r="N7" s="191"/>
      <c r="O7" s="185"/>
      <c r="P7" s="191"/>
      <c r="Q7" s="191"/>
      <c r="R7" s="191"/>
      <c r="S7" s="191"/>
      <c r="T7" s="191"/>
      <c r="U7" s="192"/>
      <c r="V7" s="192"/>
      <c r="W7" s="192"/>
      <c r="X7" s="192"/>
      <c r="Y7" s="192"/>
      <c r="Z7" s="192"/>
      <c r="AA7" s="187"/>
      <c r="AB7" s="187"/>
      <c r="AC7" s="187"/>
      <c r="AD7" s="187"/>
      <c r="AE7" s="187"/>
      <c r="AF7" s="187"/>
      <c r="AG7" s="187"/>
      <c r="AH7" s="187"/>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row>
    <row r="8" spans="1:175" ht="6.6" customHeight="1" x14ac:dyDescent="0.25">
      <c r="A8" s="193"/>
      <c r="B8" s="220"/>
      <c r="C8" s="195"/>
      <c r="D8" s="195"/>
      <c r="E8" s="196"/>
      <c r="F8" s="182"/>
      <c r="G8" s="196"/>
      <c r="H8" s="196"/>
      <c r="I8" s="199"/>
      <c r="J8" s="196"/>
      <c r="K8" s="196"/>
      <c r="L8" s="198"/>
      <c r="M8" s="196"/>
      <c r="N8" s="196"/>
      <c r="O8" s="199"/>
      <c r="P8" s="196"/>
      <c r="Q8" s="196"/>
      <c r="R8" s="196"/>
      <c r="S8" s="196"/>
      <c r="T8" s="196"/>
      <c r="U8" s="226"/>
      <c r="V8" s="196"/>
      <c r="W8" s="196"/>
      <c r="X8" s="200"/>
      <c r="Y8" s="201"/>
      <c r="Z8" s="200"/>
      <c r="AA8" s="252"/>
      <c r="AB8" s="207"/>
      <c r="AC8" s="207"/>
      <c r="AD8" s="207"/>
      <c r="AE8" s="207"/>
      <c r="AF8" s="253"/>
      <c r="AG8" s="254"/>
      <c r="AH8" s="44"/>
    </row>
    <row r="9" spans="1:175" ht="18.95" customHeight="1" x14ac:dyDescent="0.25">
      <c r="A9" s="202">
        <v>8</v>
      </c>
      <c r="B9" s="221"/>
      <c r="C9" s="219"/>
      <c r="D9" s="203"/>
      <c r="E9" s="41"/>
      <c r="F9" s="225" t="str">
        <f t="shared" ref="F9:F45" si="0">IF(OR(ISNUMBER(SEARCH("N",$E9)),ISNUMBER(SEARCH("E",$E9))),1,"")</f>
        <v/>
      </c>
      <c r="G9" s="41"/>
      <c r="H9" s="41"/>
      <c r="I9" s="241" t="str">
        <f t="shared" ref="I9:I45" si="1">IF(G9="S",IF(H9=3,1,IF(H9=2,0.6,IF(H9=1,0.3,0))),"")</f>
        <v/>
      </c>
      <c r="J9" s="41"/>
      <c r="K9" s="41"/>
      <c r="L9" s="41"/>
      <c r="M9" s="41"/>
      <c r="N9" s="41"/>
      <c r="O9" s="241" t="str">
        <f>IF(AND($F9=1,J9="S"),IF(K9=3,1,IF(K9=2,0.6,IF(K9=1,0.3,0))),"")</f>
        <v/>
      </c>
      <c r="P9" s="41"/>
      <c r="Q9" s="41"/>
      <c r="R9" s="41"/>
      <c r="S9" s="41"/>
      <c r="T9" s="41"/>
      <c r="U9" s="241" t="str">
        <f>IF(AND($F9=1,P9="S"),IF(Q9=3,1,IF(Q9=2,0.6,IF(Q9=1,0.3,0))),"")</f>
        <v/>
      </c>
      <c r="V9" s="240"/>
      <c r="W9" s="240"/>
      <c r="X9" s="241" t="str">
        <f>IF($F9=1,IF(V9=3,1,IF(V9=2,0.6,IF(V9=1,0.3,0))),"")</f>
        <v/>
      </c>
      <c r="Y9" s="277" t="str">
        <f>IF(AND(A9=8,NOT(ISBLANK(D9))),IF(F9&lt;&gt;1,I9,ROUND((IF(I9&lt;&gt;"",I9*30,0)+IF(O9&lt;&gt;"",O9*20,0)+IF(U9&lt;&gt;"",U9*30,0)+IF(X9&lt;&gt;"",X9*20,0))/((I9&lt;&gt;"")*30+(O9&lt;&gt;"")*20+(U9&lt;&gt;"")*30+(X9&lt;&gt;"")*20),2)),"")</f>
        <v/>
      </c>
      <c r="Z9" s="200"/>
      <c r="AA9" s="205"/>
      <c r="AB9" s="55"/>
      <c r="AC9" s="205"/>
      <c r="AD9" s="205"/>
      <c r="AE9" s="205"/>
      <c r="AF9" s="205"/>
      <c r="AG9" s="206"/>
      <c r="AH9" s="44"/>
    </row>
    <row r="10" spans="1:175" ht="18.95" customHeight="1" x14ac:dyDescent="0.25">
      <c r="A10" s="202">
        <v>8</v>
      </c>
      <c r="B10" s="221"/>
      <c r="C10" s="219"/>
      <c r="D10" s="203"/>
      <c r="E10" s="41"/>
      <c r="F10" s="225" t="str">
        <f t="shared" si="0"/>
        <v/>
      </c>
      <c r="G10" s="41"/>
      <c r="H10" s="41"/>
      <c r="I10" s="241" t="str">
        <f t="shared" si="1"/>
        <v/>
      </c>
      <c r="J10" s="41"/>
      <c r="K10" s="41"/>
      <c r="L10" s="41"/>
      <c r="M10" s="41"/>
      <c r="N10" s="41"/>
      <c r="O10" s="241" t="str">
        <f t="shared" ref="O10:O36" si="2">IF(AND($F10=1,J10="S"),IF(K10=3,1,IF(K10=2,0.6,IF(K10=1,0.3,0))),"")</f>
        <v/>
      </c>
      <c r="P10" s="41"/>
      <c r="Q10" s="41"/>
      <c r="R10" s="41"/>
      <c r="S10" s="41"/>
      <c r="T10" s="41"/>
      <c r="U10" s="241" t="str">
        <f t="shared" ref="U10:U36" si="3">IF(AND($F10=1,P10="S"),IF(Q10=3,1,IF(Q10=2,0.6,IF(Q10=1,0.3,0))),"")</f>
        <v/>
      </c>
      <c r="V10" s="240"/>
      <c r="W10" s="240"/>
      <c r="X10" s="241" t="str">
        <f t="shared" ref="X10:X36" si="4">IF($F10=1,IF(V10=3,1,IF(V10=2,0.6,IF(V10=1,0.3,0))),"")</f>
        <v/>
      </c>
      <c r="Y10" s="277" t="str">
        <f t="shared" ref="Y10:Y45" si="5">IF(AND(A10=8,NOT(ISBLANK(D10))),IF(F10&lt;&gt;1,I10,ROUND((IF(I10&lt;&gt;"",I10*30,0)+IF(O10&lt;&gt;"",O10*20,0)+IF(U10&lt;&gt;"",U10*30,0)+IF(X10&lt;&gt;"",X10*20,0))/((I10&lt;&gt;"")*30+(O10&lt;&gt;"")*20+(U10&lt;&gt;"")*30+(X10&lt;&gt;"")*20),2)),"")</f>
        <v/>
      </c>
      <c r="Z10" s="200"/>
      <c r="AA10" s="205"/>
      <c r="AB10" s="55"/>
      <c r="AC10" s="205"/>
      <c r="AD10" s="205"/>
      <c r="AE10" s="205"/>
      <c r="AF10" s="205"/>
      <c r="AG10" s="206"/>
      <c r="AH10" s="44"/>
    </row>
    <row r="11" spans="1:175" ht="18.95" customHeight="1" x14ac:dyDescent="0.25">
      <c r="A11" s="202">
        <v>8</v>
      </c>
      <c r="B11" s="221"/>
      <c r="C11" s="219"/>
      <c r="D11" s="203"/>
      <c r="E11" s="41"/>
      <c r="F11" s="225" t="str">
        <f t="shared" si="0"/>
        <v/>
      </c>
      <c r="G11" s="41"/>
      <c r="H11" s="41"/>
      <c r="I11" s="241" t="str">
        <f t="shared" si="1"/>
        <v/>
      </c>
      <c r="J11" s="41"/>
      <c r="K11" s="41"/>
      <c r="L11" s="41"/>
      <c r="M11" s="41"/>
      <c r="N11" s="41"/>
      <c r="O11" s="241" t="str">
        <f t="shared" si="2"/>
        <v/>
      </c>
      <c r="P11" s="41"/>
      <c r="Q11" s="41"/>
      <c r="R11" s="41"/>
      <c r="S11" s="41"/>
      <c r="T11" s="41"/>
      <c r="U11" s="241" t="str">
        <f t="shared" si="3"/>
        <v/>
      </c>
      <c r="V11" s="240"/>
      <c r="W11" s="240"/>
      <c r="X11" s="241" t="str">
        <f t="shared" si="4"/>
        <v/>
      </c>
      <c r="Y11" s="277" t="str">
        <f t="shared" si="5"/>
        <v/>
      </c>
      <c r="Z11" s="200"/>
      <c r="AA11" s="205"/>
      <c r="AB11" s="55"/>
      <c r="AC11" s="205"/>
      <c r="AD11" s="205"/>
      <c r="AE11" s="205"/>
      <c r="AF11" s="205"/>
      <c r="AG11" s="206"/>
      <c r="AH11" s="44"/>
    </row>
    <row r="12" spans="1:175" ht="18.95" customHeight="1" x14ac:dyDescent="0.25">
      <c r="A12" s="202">
        <v>8</v>
      </c>
      <c r="B12" s="221"/>
      <c r="C12" s="219"/>
      <c r="D12" s="203"/>
      <c r="E12" s="41"/>
      <c r="F12" s="225" t="str">
        <f t="shared" si="0"/>
        <v/>
      </c>
      <c r="G12" s="41"/>
      <c r="H12" s="41"/>
      <c r="I12" s="241" t="str">
        <f t="shared" si="1"/>
        <v/>
      </c>
      <c r="J12" s="41"/>
      <c r="K12" s="41"/>
      <c r="L12" s="41"/>
      <c r="M12" s="41"/>
      <c r="N12" s="41"/>
      <c r="O12" s="241" t="str">
        <f t="shared" si="2"/>
        <v/>
      </c>
      <c r="P12" s="41"/>
      <c r="Q12" s="41"/>
      <c r="R12" s="41"/>
      <c r="S12" s="41"/>
      <c r="T12" s="41"/>
      <c r="U12" s="241" t="str">
        <f t="shared" si="3"/>
        <v/>
      </c>
      <c r="V12" s="240"/>
      <c r="W12" s="240"/>
      <c r="X12" s="241" t="str">
        <f t="shared" si="4"/>
        <v/>
      </c>
      <c r="Y12" s="277" t="str">
        <f t="shared" si="5"/>
        <v/>
      </c>
      <c r="Z12" s="200"/>
      <c r="AA12" s="205"/>
      <c r="AB12" s="55"/>
      <c r="AC12" s="205"/>
      <c r="AD12" s="205"/>
      <c r="AE12" s="205"/>
      <c r="AF12" s="205"/>
      <c r="AG12" s="206"/>
      <c r="AH12" s="44"/>
    </row>
    <row r="13" spans="1:175" ht="18.95" customHeight="1" x14ac:dyDescent="0.25">
      <c r="A13" s="202">
        <v>8</v>
      </c>
      <c r="B13" s="221"/>
      <c r="C13" s="219"/>
      <c r="D13" s="203"/>
      <c r="E13" s="41"/>
      <c r="F13" s="225" t="str">
        <f t="shared" si="0"/>
        <v/>
      </c>
      <c r="G13" s="41"/>
      <c r="H13" s="41"/>
      <c r="I13" s="241" t="str">
        <f t="shared" si="1"/>
        <v/>
      </c>
      <c r="J13" s="41"/>
      <c r="K13" s="41"/>
      <c r="L13" s="41"/>
      <c r="M13" s="41"/>
      <c r="N13" s="41"/>
      <c r="O13" s="241" t="str">
        <f t="shared" si="2"/>
        <v/>
      </c>
      <c r="P13" s="41"/>
      <c r="Q13" s="41"/>
      <c r="R13" s="41"/>
      <c r="S13" s="41"/>
      <c r="T13" s="41"/>
      <c r="U13" s="241" t="str">
        <f t="shared" si="3"/>
        <v/>
      </c>
      <c r="V13" s="240"/>
      <c r="W13" s="240"/>
      <c r="X13" s="241" t="str">
        <f t="shared" si="4"/>
        <v/>
      </c>
      <c r="Y13" s="277" t="str">
        <f t="shared" si="5"/>
        <v/>
      </c>
      <c r="Z13" s="200"/>
      <c r="AA13" s="205"/>
      <c r="AB13" s="55"/>
      <c r="AC13" s="205"/>
      <c r="AD13" s="205"/>
      <c r="AE13" s="205"/>
      <c r="AF13" s="205"/>
      <c r="AG13" s="206"/>
      <c r="AH13" s="44"/>
    </row>
    <row r="14" spans="1:175" ht="18.95" customHeight="1" x14ac:dyDescent="0.25">
      <c r="A14" s="202">
        <v>8</v>
      </c>
      <c r="B14" s="221"/>
      <c r="C14" s="219"/>
      <c r="D14" s="203"/>
      <c r="E14" s="41"/>
      <c r="F14" s="225" t="str">
        <f t="shared" si="0"/>
        <v/>
      </c>
      <c r="G14" s="41"/>
      <c r="H14" s="41"/>
      <c r="I14" s="241" t="str">
        <f t="shared" si="1"/>
        <v/>
      </c>
      <c r="J14" s="41"/>
      <c r="K14" s="41"/>
      <c r="L14" s="41"/>
      <c r="M14" s="41"/>
      <c r="N14" s="41"/>
      <c r="O14" s="241" t="str">
        <f t="shared" si="2"/>
        <v/>
      </c>
      <c r="P14" s="41"/>
      <c r="Q14" s="41"/>
      <c r="R14" s="41"/>
      <c r="S14" s="41"/>
      <c r="T14" s="41"/>
      <c r="U14" s="241" t="str">
        <f t="shared" si="3"/>
        <v/>
      </c>
      <c r="V14" s="240"/>
      <c r="W14" s="240"/>
      <c r="X14" s="241" t="str">
        <f t="shared" si="4"/>
        <v/>
      </c>
      <c r="Y14" s="277" t="str">
        <f t="shared" si="5"/>
        <v/>
      </c>
      <c r="Z14" s="200"/>
      <c r="AA14" s="205"/>
      <c r="AB14" s="55"/>
      <c r="AC14" s="205"/>
      <c r="AD14" s="205"/>
      <c r="AE14" s="205"/>
      <c r="AF14" s="205"/>
      <c r="AG14" s="206"/>
      <c r="AH14" s="44"/>
    </row>
    <row r="15" spans="1:175" ht="18.95" customHeight="1" x14ac:dyDescent="0.25">
      <c r="A15" s="202">
        <v>8</v>
      </c>
      <c r="B15" s="221"/>
      <c r="C15" s="219"/>
      <c r="D15" s="203"/>
      <c r="E15" s="41"/>
      <c r="F15" s="225" t="str">
        <f t="shared" si="0"/>
        <v/>
      </c>
      <c r="G15" s="41"/>
      <c r="H15" s="41"/>
      <c r="I15" s="241" t="str">
        <f t="shared" si="1"/>
        <v/>
      </c>
      <c r="J15" s="41"/>
      <c r="K15" s="41"/>
      <c r="L15" s="41"/>
      <c r="M15" s="41"/>
      <c r="N15" s="41"/>
      <c r="O15" s="241" t="str">
        <f t="shared" si="2"/>
        <v/>
      </c>
      <c r="P15" s="41"/>
      <c r="Q15" s="41"/>
      <c r="R15" s="41"/>
      <c r="S15" s="41"/>
      <c r="T15" s="41"/>
      <c r="U15" s="241" t="str">
        <f t="shared" si="3"/>
        <v/>
      </c>
      <c r="V15" s="240"/>
      <c r="W15" s="240"/>
      <c r="X15" s="241" t="str">
        <f t="shared" si="4"/>
        <v/>
      </c>
      <c r="Y15" s="277" t="str">
        <f t="shared" si="5"/>
        <v/>
      </c>
      <c r="Z15" s="200"/>
      <c r="AA15" s="205"/>
      <c r="AB15" s="55"/>
      <c r="AC15" s="205"/>
      <c r="AD15" s="205"/>
      <c r="AE15" s="205"/>
      <c r="AF15" s="205"/>
      <c r="AG15" s="206"/>
      <c r="AH15" s="44"/>
    </row>
    <row r="16" spans="1:175" ht="18.95" customHeight="1" x14ac:dyDescent="0.25">
      <c r="A16" s="202">
        <v>8</v>
      </c>
      <c r="B16" s="221"/>
      <c r="C16" s="219"/>
      <c r="D16" s="203"/>
      <c r="E16" s="41"/>
      <c r="F16" s="225" t="str">
        <f t="shared" si="0"/>
        <v/>
      </c>
      <c r="G16" s="41"/>
      <c r="H16" s="41"/>
      <c r="I16" s="241" t="str">
        <f t="shared" si="1"/>
        <v/>
      </c>
      <c r="J16" s="41"/>
      <c r="K16" s="41"/>
      <c r="L16" s="41"/>
      <c r="M16" s="41"/>
      <c r="N16" s="41"/>
      <c r="O16" s="241" t="str">
        <f t="shared" si="2"/>
        <v/>
      </c>
      <c r="P16" s="41"/>
      <c r="Q16" s="41"/>
      <c r="R16" s="41"/>
      <c r="S16" s="41"/>
      <c r="T16" s="41"/>
      <c r="U16" s="241" t="str">
        <f t="shared" si="3"/>
        <v/>
      </c>
      <c r="V16" s="240"/>
      <c r="W16" s="240"/>
      <c r="X16" s="241" t="str">
        <f t="shared" si="4"/>
        <v/>
      </c>
      <c r="Y16" s="277" t="str">
        <f t="shared" si="5"/>
        <v/>
      </c>
      <c r="Z16" s="200"/>
      <c r="AA16" s="205"/>
      <c r="AB16" s="55"/>
      <c r="AC16" s="205"/>
      <c r="AD16" s="205"/>
      <c r="AE16" s="205"/>
      <c r="AF16" s="205"/>
      <c r="AG16" s="206"/>
      <c r="AH16" s="44"/>
    </row>
    <row r="17" spans="1:34" ht="18.95" customHeight="1" x14ac:dyDescent="0.25">
      <c r="A17" s="202">
        <v>8</v>
      </c>
      <c r="B17" s="221"/>
      <c r="C17" s="219"/>
      <c r="D17" s="203"/>
      <c r="E17" s="41"/>
      <c r="F17" s="225" t="str">
        <f t="shared" si="0"/>
        <v/>
      </c>
      <c r="G17" s="41"/>
      <c r="H17" s="41"/>
      <c r="I17" s="241" t="str">
        <f t="shared" si="1"/>
        <v/>
      </c>
      <c r="J17" s="41"/>
      <c r="K17" s="41"/>
      <c r="L17" s="41"/>
      <c r="M17" s="41"/>
      <c r="N17" s="41"/>
      <c r="O17" s="241" t="str">
        <f t="shared" si="2"/>
        <v/>
      </c>
      <c r="P17" s="41"/>
      <c r="Q17" s="41"/>
      <c r="R17" s="41"/>
      <c r="S17" s="41"/>
      <c r="T17" s="41"/>
      <c r="U17" s="241" t="str">
        <f t="shared" si="3"/>
        <v/>
      </c>
      <c r="V17" s="240"/>
      <c r="W17" s="240"/>
      <c r="X17" s="241" t="str">
        <f t="shared" si="4"/>
        <v/>
      </c>
      <c r="Y17" s="277" t="str">
        <f t="shared" si="5"/>
        <v/>
      </c>
      <c r="Z17" s="200"/>
      <c r="AA17" s="205"/>
      <c r="AB17" s="55"/>
      <c r="AC17" s="205"/>
      <c r="AD17" s="205"/>
      <c r="AE17" s="205"/>
      <c r="AF17" s="205"/>
      <c r="AG17" s="206"/>
      <c r="AH17" s="44"/>
    </row>
    <row r="18" spans="1:34" ht="18.95" customHeight="1" x14ac:dyDescent="0.25">
      <c r="A18" s="202">
        <v>8</v>
      </c>
      <c r="B18" s="221"/>
      <c r="C18" s="219"/>
      <c r="D18" s="203"/>
      <c r="E18" s="41"/>
      <c r="F18" s="225" t="str">
        <f t="shared" si="0"/>
        <v/>
      </c>
      <c r="G18" s="41"/>
      <c r="H18" s="41"/>
      <c r="I18" s="241" t="str">
        <f t="shared" si="1"/>
        <v/>
      </c>
      <c r="J18" s="41"/>
      <c r="K18" s="41"/>
      <c r="L18" s="41"/>
      <c r="M18" s="41"/>
      <c r="N18" s="41"/>
      <c r="O18" s="241" t="str">
        <f t="shared" si="2"/>
        <v/>
      </c>
      <c r="P18" s="41"/>
      <c r="Q18" s="41"/>
      <c r="R18" s="41"/>
      <c r="S18" s="41"/>
      <c r="T18" s="41"/>
      <c r="U18" s="241" t="str">
        <f t="shared" si="3"/>
        <v/>
      </c>
      <c r="V18" s="240"/>
      <c r="W18" s="240"/>
      <c r="X18" s="241" t="str">
        <f t="shared" si="4"/>
        <v/>
      </c>
      <c r="Y18" s="277" t="str">
        <f t="shared" si="5"/>
        <v/>
      </c>
      <c r="Z18" s="200"/>
      <c r="AA18" s="205"/>
      <c r="AB18" s="55"/>
      <c r="AC18" s="205"/>
      <c r="AD18" s="205"/>
      <c r="AE18" s="205"/>
      <c r="AF18" s="205"/>
      <c r="AG18" s="206"/>
      <c r="AH18" s="44"/>
    </row>
    <row r="19" spans="1:34" ht="18.95" customHeight="1" x14ac:dyDescent="0.25">
      <c r="A19" s="202">
        <v>8</v>
      </c>
      <c r="B19" s="221"/>
      <c r="C19" s="219"/>
      <c r="D19" s="203"/>
      <c r="E19" s="41"/>
      <c r="F19" s="225" t="str">
        <f t="shared" si="0"/>
        <v/>
      </c>
      <c r="G19" s="41"/>
      <c r="H19" s="41"/>
      <c r="I19" s="241" t="str">
        <f t="shared" si="1"/>
        <v/>
      </c>
      <c r="J19" s="41"/>
      <c r="K19" s="41"/>
      <c r="L19" s="41"/>
      <c r="M19" s="41"/>
      <c r="N19" s="41"/>
      <c r="O19" s="241" t="str">
        <f t="shared" si="2"/>
        <v/>
      </c>
      <c r="P19" s="41"/>
      <c r="Q19" s="41"/>
      <c r="R19" s="41"/>
      <c r="S19" s="41"/>
      <c r="T19" s="41"/>
      <c r="U19" s="241" t="str">
        <f t="shared" si="3"/>
        <v/>
      </c>
      <c r="V19" s="240"/>
      <c r="W19" s="240"/>
      <c r="X19" s="241" t="str">
        <f t="shared" si="4"/>
        <v/>
      </c>
      <c r="Y19" s="277" t="str">
        <f t="shared" si="5"/>
        <v/>
      </c>
      <c r="Z19" s="200"/>
      <c r="AA19" s="205"/>
      <c r="AB19" s="55"/>
      <c r="AC19" s="205"/>
      <c r="AD19" s="205"/>
      <c r="AE19" s="205"/>
      <c r="AF19" s="205"/>
      <c r="AG19" s="206"/>
      <c r="AH19" s="44"/>
    </row>
    <row r="20" spans="1:34" ht="18.95" customHeight="1" x14ac:dyDescent="0.25">
      <c r="A20" s="202">
        <v>8</v>
      </c>
      <c r="B20" s="221"/>
      <c r="C20" s="219"/>
      <c r="D20" s="203"/>
      <c r="E20" s="41"/>
      <c r="F20" s="225" t="str">
        <f t="shared" si="0"/>
        <v/>
      </c>
      <c r="G20" s="41"/>
      <c r="H20" s="41"/>
      <c r="I20" s="241" t="str">
        <f t="shared" si="1"/>
        <v/>
      </c>
      <c r="J20" s="41"/>
      <c r="K20" s="41"/>
      <c r="L20" s="41"/>
      <c r="M20" s="41"/>
      <c r="N20" s="41"/>
      <c r="O20" s="241" t="str">
        <f t="shared" si="2"/>
        <v/>
      </c>
      <c r="P20" s="41"/>
      <c r="Q20" s="41"/>
      <c r="R20" s="41"/>
      <c r="S20" s="41"/>
      <c r="T20" s="41"/>
      <c r="U20" s="241" t="str">
        <f t="shared" si="3"/>
        <v/>
      </c>
      <c r="V20" s="240"/>
      <c r="W20" s="240"/>
      <c r="X20" s="241" t="str">
        <f t="shared" si="4"/>
        <v/>
      </c>
      <c r="Y20" s="277" t="str">
        <f t="shared" si="5"/>
        <v/>
      </c>
      <c r="Z20" s="200"/>
      <c r="AA20" s="205"/>
      <c r="AB20" s="55"/>
      <c r="AC20" s="205"/>
      <c r="AD20" s="205"/>
      <c r="AE20" s="205"/>
      <c r="AF20" s="205"/>
      <c r="AG20" s="206"/>
      <c r="AH20" s="44"/>
    </row>
    <row r="21" spans="1:34" ht="18.95" customHeight="1" x14ac:dyDescent="0.25">
      <c r="A21" s="202">
        <v>8</v>
      </c>
      <c r="B21" s="221"/>
      <c r="C21" s="219"/>
      <c r="D21" s="203"/>
      <c r="E21" s="41"/>
      <c r="F21" s="225" t="str">
        <f t="shared" si="0"/>
        <v/>
      </c>
      <c r="G21" s="41"/>
      <c r="H21" s="41"/>
      <c r="I21" s="241" t="str">
        <f t="shared" si="1"/>
        <v/>
      </c>
      <c r="J21" s="41"/>
      <c r="K21" s="41"/>
      <c r="L21" s="41"/>
      <c r="M21" s="41"/>
      <c r="N21" s="41"/>
      <c r="O21" s="241" t="str">
        <f t="shared" si="2"/>
        <v/>
      </c>
      <c r="P21" s="41"/>
      <c r="Q21" s="41"/>
      <c r="R21" s="41"/>
      <c r="S21" s="41"/>
      <c r="T21" s="41"/>
      <c r="U21" s="241" t="str">
        <f t="shared" si="3"/>
        <v/>
      </c>
      <c r="V21" s="240"/>
      <c r="W21" s="240"/>
      <c r="X21" s="241" t="str">
        <f t="shared" si="4"/>
        <v/>
      </c>
      <c r="Y21" s="277" t="str">
        <f t="shared" si="5"/>
        <v/>
      </c>
      <c r="Z21" s="200"/>
      <c r="AA21" s="205"/>
      <c r="AB21" s="55"/>
      <c r="AC21" s="205"/>
      <c r="AD21" s="205"/>
      <c r="AE21" s="205"/>
      <c r="AF21" s="205"/>
      <c r="AG21" s="206"/>
      <c r="AH21" s="44"/>
    </row>
    <row r="22" spans="1:34" ht="18.95" customHeight="1" x14ac:dyDescent="0.25">
      <c r="A22" s="202">
        <v>8</v>
      </c>
      <c r="B22" s="221"/>
      <c r="C22" s="219"/>
      <c r="D22" s="203"/>
      <c r="E22" s="41"/>
      <c r="F22" s="225" t="str">
        <f t="shared" si="0"/>
        <v/>
      </c>
      <c r="G22" s="41"/>
      <c r="H22" s="41"/>
      <c r="I22" s="241" t="str">
        <f t="shared" si="1"/>
        <v/>
      </c>
      <c r="J22" s="41"/>
      <c r="K22" s="41"/>
      <c r="L22" s="41"/>
      <c r="M22" s="41"/>
      <c r="N22" s="41"/>
      <c r="O22" s="241" t="str">
        <f t="shared" si="2"/>
        <v/>
      </c>
      <c r="P22" s="41"/>
      <c r="Q22" s="41"/>
      <c r="R22" s="41"/>
      <c r="S22" s="41"/>
      <c r="T22" s="41"/>
      <c r="U22" s="241" t="str">
        <f t="shared" si="3"/>
        <v/>
      </c>
      <c r="V22" s="240"/>
      <c r="W22" s="240"/>
      <c r="X22" s="241" t="str">
        <f t="shared" si="4"/>
        <v/>
      </c>
      <c r="Y22" s="277" t="str">
        <f t="shared" si="5"/>
        <v/>
      </c>
      <c r="Z22" s="200"/>
      <c r="AA22" s="205"/>
      <c r="AB22" s="55"/>
      <c r="AC22" s="205"/>
      <c r="AD22" s="205"/>
      <c r="AE22" s="205"/>
      <c r="AF22" s="205"/>
      <c r="AG22" s="206"/>
      <c r="AH22" s="44"/>
    </row>
    <row r="23" spans="1:34" ht="18.95" customHeight="1" x14ac:dyDescent="0.25">
      <c r="A23" s="202">
        <v>8</v>
      </c>
      <c r="B23" s="221"/>
      <c r="C23" s="219"/>
      <c r="D23" s="203"/>
      <c r="E23" s="41"/>
      <c r="F23" s="225" t="str">
        <f t="shared" si="0"/>
        <v/>
      </c>
      <c r="G23" s="41"/>
      <c r="H23" s="41"/>
      <c r="I23" s="241" t="str">
        <f t="shared" si="1"/>
        <v/>
      </c>
      <c r="J23" s="41"/>
      <c r="K23" s="41"/>
      <c r="L23" s="41"/>
      <c r="M23" s="41"/>
      <c r="N23" s="41"/>
      <c r="O23" s="241" t="str">
        <f t="shared" si="2"/>
        <v/>
      </c>
      <c r="P23" s="41"/>
      <c r="Q23" s="41"/>
      <c r="R23" s="41"/>
      <c r="S23" s="41"/>
      <c r="T23" s="41"/>
      <c r="U23" s="241" t="str">
        <f t="shared" si="3"/>
        <v/>
      </c>
      <c r="V23" s="240"/>
      <c r="W23" s="240"/>
      <c r="X23" s="241" t="str">
        <f t="shared" si="4"/>
        <v/>
      </c>
      <c r="Y23" s="277" t="str">
        <f t="shared" si="5"/>
        <v/>
      </c>
      <c r="Z23" s="200"/>
      <c r="AA23" s="205"/>
      <c r="AB23" s="55"/>
      <c r="AC23" s="205"/>
      <c r="AD23" s="205"/>
      <c r="AE23" s="205"/>
      <c r="AF23" s="205"/>
      <c r="AG23" s="206"/>
      <c r="AH23" s="44"/>
    </row>
    <row r="24" spans="1:34" ht="18.95" customHeight="1" x14ac:dyDescent="0.25">
      <c r="A24" s="202">
        <v>8</v>
      </c>
      <c r="B24" s="221"/>
      <c r="C24" s="219"/>
      <c r="D24" s="203"/>
      <c r="E24" s="41"/>
      <c r="F24" s="225" t="str">
        <f t="shared" si="0"/>
        <v/>
      </c>
      <c r="G24" s="41"/>
      <c r="H24" s="41"/>
      <c r="I24" s="241" t="str">
        <f t="shared" si="1"/>
        <v/>
      </c>
      <c r="J24" s="41"/>
      <c r="K24" s="41"/>
      <c r="L24" s="41"/>
      <c r="M24" s="41"/>
      <c r="N24" s="41"/>
      <c r="O24" s="241" t="str">
        <f t="shared" si="2"/>
        <v/>
      </c>
      <c r="P24" s="41"/>
      <c r="Q24" s="41"/>
      <c r="R24" s="41"/>
      <c r="S24" s="41"/>
      <c r="T24" s="41"/>
      <c r="U24" s="241" t="str">
        <f t="shared" si="3"/>
        <v/>
      </c>
      <c r="V24" s="240"/>
      <c r="W24" s="240"/>
      <c r="X24" s="241" t="str">
        <f t="shared" si="4"/>
        <v/>
      </c>
      <c r="Y24" s="277" t="str">
        <f t="shared" si="5"/>
        <v/>
      </c>
      <c r="Z24" s="200"/>
      <c r="AA24" s="205"/>
      <c r="AB24" s="55"/>
      <c r="AC24" s="205"/>
      <c r="AD24" s="205"/>
      <c r="AE24" s="205"/>
      <c r="AF24" s="205"/>
      <c r="AG24" s="206"/>
      <c r="AH24" s="44"/>
    </row>
    <row r="25" spans="1:34" ht="18.95" customHeight="1" x14ac:dyDescent="0.25">
      <c r="A25" s="202">
        <v>8</v>
      </c>
      <c r="B25" s="221"/>
      <c r="C25" s="219"/>
      <c r="D25" s="203"/>
      <c r="E25" s="41"/>
      <c r="F25" s="225" t="str">
        <f t="shared" si="0"/>
        <v/>
      </c>
      <c r="G25" s="41"/>
      <c r="H25" s="41"/>
      <c r="I25" s="241" t="str">
        <f t="shared" si="1"/>
        <v/>
      </c>
      <c r="J25" s="41"/>
      <c r="K25" s="41"/>
      <c r="L25" s="41"/>
      <c r="M25" s="41"/>
      <c r="N25" s="41"/>
      <c r="O25" s="241" t="str">
        <f t="shared" si="2"/>
        <v/>
      </c>
      <c r="P25" s="41"/>
      <c r="Q25" s="41"/>
      <c r="R25" s="41"/>
      <c r="S25" s="41"/>
      <c r="T25" s="41"/>
      <c r="U25" s="241" t="str">
        <f t="shared" si="3"/>
        <v/>
      </c>
      <c r="V25" s="240"/>
      <c r="W25" s="240"/>
      <c r="X25" s="241" t="str">
        <f t="shared" si="4"/>
        <v/>
      </c>
      <c r="Y25" s="277" t="str">
        <f t="shared" si="5"/>
        <v/>
      </c>
      <c r="Z25" s="200"/>
      <c r="AA25" s="205"/>
      <c r="AB25" s="55"/>
      <c r="AC25" s="205"/>
      <c r="AD25" s="205"/>
      <c r="AE25" s="205"/>
      <c r="AF25" s="205"/>
      <c r="AG25" s="206"/>
      <c r="AH25" s="44"/>
    </row>
    <row r="26" spans="1:34" ht="18.95" customHeight="1" x14ac:dyDescent="0.25">
      <c r="A26" s="202">
        <v>8</v>
      </c>
      <c r="B26" s="221"/>
      <c r="C26" s="219"/>
      <c r="D26" s="203"/>
      <c r="E26" s="41"/>
      <c r="F26" s="225" t="str">
        <f t="shared" si="0"/>
        <v/>
      </c>
      <c r="G26" s="41"/>
      <c r="H26" s="41"/>
      <c r="I26" s="241" t="str">
        <f t="shared" si="1"/>
        <v/>
      </c>
      <c r="J26" s="41"/>
      <c r="K26" s="41"/>
      <c r="L26" s="41"/>
      <c r="M26" s="41"/>
      <c r="N26" s="41"/>
      <c r="O26" s="241" t="str">
        <f t="shared" si="2"/>
        <v/>
      </c>
      <c r="P26" s="41"/>
      <c r="Q26" s="41"/>
      <c r="R26" s="41"/>
      <c r="S26" s="41"/>
      <c r="T26" s="41"/>
      <c r="U26" s="241" t="str">
        <f t="shared" si="3"/>
        <v/>
      </c>
      <c r="V26" s="240"/>
      <c r="W26" s="240"/>
      <c r="X26" s="241" t="str">
        <f t="shared" si="4"/>
        <v/>
      </c>
      <c r="Y26" s="277" t="str">
        <f t="shared" si="5"/>
        <v/>
      </c>
      <c r="Z26" s="200"/>
      <c r="AA26" s="205"/>
      <c r="AB26" s="55"/>
      <c r="AC26" s="205"/>
      <c r="AD26" s="205"/>
      <c r="AE26" s="205"/>
      <c r="AF26" s="205"/>
      <c r="AG26" s="206"/>
      <c r="AH26" s="44"/>
    </row>
    <row r="27" spans="1:34" ht="18.95" customHeight="1" x14ac:dyDescent="0.25">
      <c r="A27" s="202">
        <v>8</v>
      </c>
      <c r="B27" s="221"/>
      <c r="C27" s="219"/>
      <c r="D27" s="203"/>
      <c r="E27" s="41"/>
      <c r="F27" s="225" t="str">
        <f t="shared" si="0"/>
        <v/>
      </c>
      <c r="G27" s="41"/>
      <c r="H27" s="41"/>
      <c r="I27" s="241" t="str">
        <f t="shared" si="1"/>
        <v/>
      </c>
      <c r="J27" s="41"/>
      <c r="K27" s="41"/>
      <c r="L27" s="41"/>
      <c r="M27" s="41"/>
      <c r="N27" s="41"/>
      <c r="O27" s="241" t="str">
        <f t="shared" si="2"/>
        <v/>
      </c>
      <c r="P27" s="41"/>
      <c r="Q27" s="41"/>
      <c r="R27" s="41"/>
      <c r="S27" s="41"/>
      <c r="T27" s="41"/>
      <c r="U27" s="241" t="str">
        <f t="shared" si="3"/>
        <v/>
      </c>
      <c r="V27" s="240"/>
      <c r="W27" s="240"/>
      <c r="X27" s="241" t="str">
        <f t="shared" si="4"/>
        <v/>
      </c>
      <c r="Y27" s="277" t="str">
        <f t="shared" si="5"/>
        <v/>
      </c>
      <c r="Z27" s="200"/>
      <c r="AA27" s="205"/>
      <c r="AB27" s="55"/>
      <c r="AC27" s="205"/>
      <c r="AD27" s="205"/>
      <c r="AE27" s="205"/>
      <c r="AF27" s="205"/>
      <c r="AG27" s="206"/>
      <c r="AH27" s="44"/>
    </row>
    <row r="28" spans="1:34" ht="18.95" customHeight="1" x14ac:dyDescent="0.25">
      <c r="A28" s="202">
        <v>8</v>
      </c>
      <c r="B28" s="221"/>
      <c r="C28" s="219"/>
      <c r="D28" s="203"/>
      <c r="E28" s="41"/>
      <c r="F28" s="225" t="str">
        <f t="shared" si="0"/>
        <v/>
      </c>
      <c r="G28" s="41"/>
      <c r="H28" s="41"/>
      <c r="I28" s="241" t="str">
        <f t="shared" si="1"/>
        <v/>
      </c>
      <c r="J28" s="41"/>
      <c r="K28" s="41"/>
      <c r="L28" s="41"/>
      <c r="M28" s="41"/>
      <c r="N28" s="41"/>
      <c r="O28" s="241" t="str">
        <f t="shared" si="2"/>
        <v/>
      </c>
      <c r="P28" s="41"/>
      <c r="Q28" s="41"/>
      <c r="R28" s="41"/>
      <c r="S28" s="41"/>
      <c r="T28" s="41"/>
      <c r="U28" s="241" t="str">
        <f t="shared" si="3"/>
        <v/>
      </c>
      <c r="V28" s="240"/>
      <c r="W28" s="240"/>
      <c r="X28" s="241" t="str">
        <f t="shared" si="4"/>
        <v/>
      </c>
      <c r="Y28" s="277" t="str">
        <f t="shared" si="5"/>
        <v/>
      </c>
      <c r="Z28" s="200"/>
      <c r="AA28" s="205"/>
      <c r="AB28" s="55"/>
      <c r="AC28" s="205"/>
      <c r="AD28" s="205"/>
      <c r="AE28" s="205"/>
      <c r="AF28" s="205"/>
      <c r="AG28" s="206"/>
      <c r="AH28" s="44"/>
    </row>
    <row r="29" spans="1:34" ht="18.95" customHeight="1" x14ac:dyDescent="0.25">
      <c r="A29" s="202">
        <v>8</v>
      </c>
      <c r="B29" s="221"/>
      <c r="C29" s="219"/>
      <c r="D29" s="203"/>
      <c r="E29" s="41"/>
      <c r="F29" s="225" t="str">
        <f t="shared" si="0"/>
        <v/>
      </c>
      <c r="G29" s="41"/>
      <c r="H29" s="41"/>
      <c r="I29" s="241" t="str">
        <f t="shared" si="1"/>
        <v/>
      </c>
      <c r="J29" s="41"/>
      <c r="K29" s="41"/>
      <c r="L29" s="41"/>
      <c r="M29" s="41"/>
      <c r="N29" s="41"/>
      <c r="O29" s="241" t="str">
        <f t="shared" si="2"/>
        <v/>
      </c>
      <c r="P29" s="41"/>
      <c r="Q29" s="41"/>
      <c r="R29" s="41"/>
      <c r="S29" s="41"/>
      <c r="T29" s="41"/>
      <c r="U29" s="241" t="str">
        <f t="shared" si="3"/>
        <v/>
      </c>
      <c r="V29" s="240"/>
      <c r="W29" s="240"/>
      <c r="X29" s="241" t="str">
        <f t="shared" si="4"/>
        <v/>
      </c>
      <c r="Y29" s="277" t="str">
        <f t="shared" si="5"/>
        <v/>
      </c>
      <c r="Z29" s="200"/>
      <c r="AA29" s="205"/>
      <c r="AB29" s="55"/>
      <c r="AC29" s="205"/>
      <c r="AD29" s="205"/>
      <c r="AE29" s="205"/>
      <c r="AF29" s="205"/>
      <c r="AG29" s="206"/>
      <c r="AH29" s="44"/>
    </row>
    <row r="30" spans="1:34" ht="18.95" customHeight="1" x14ac:dyDescent="0.25">
      <c r="A30" s="202">
        <v>8</v>
      </c>
      <c r="B30" s="221"/>
      <c r="C30" s="219"/>
      <c r="D30" s="203"/>
      <c r="E30" s="41"/>
      <c r="F30" s="225" t="str">
        <f t="shared" si="0"/>
        <v/>
      </c>
      <c r="G30" s="41"/>
      <c r="H30" s="41"/>
      <c r="I30" s="241" t="str">
        <f t="shared" si="1"/>
        <v/>
      </c>
      <c r="J30" s="41"/>
      <c r="K30" s="41"/>
      <c r="L30" s="41"/>
      <c r="M30" s="41"/>
      <c r="N30" s="41"/>
      <c r="O30" s="241" t="str">
        <f t="shared" si="2"/>
        <v/>
      </c>
      <c r="P30" s="41"/>
      <c r="Q30" s="41"/>
      <c r="R30" s="41"/>
      <c r="S30" s="41"/>
      <c r="T30" s="41"/>
      <c r="U30" s="241" t="str">
        <f t="shared" si="3"/>
        <v/>
      </c>
      <c r="V30" s="240"/>
      <c r="W30" s="240"/>
      <c r="X30" s="241" t="str">
        <f t="shared" si="4"/>
        <v/>
      </c>
      <c r="Y30" s="277" t="str">
        <f t="shared" si="5"/>
        <v/>
      </c>
      <c r="Z30" s="200"/>
      <c r="AA30" s="205"/>
      <c r="AB30" s="55"/>
      <c r="AC30" s="205"/>
      <c r="AD30" s="205"/>
      <c r="AE30" s="205"/>
      <c r="AF30" s="205"/>
      <c r="AG30" s="206"/>
      <c r="AH30" s="44"/>
    </row>
    <row r="31" spans="1:34" ht="18.95" customHeight="1" x14ac:dyDescent="0.25">
      <c r="A31" s="202">
        <v>8</v>
      </c>
      <c r="B31" s="221"/>
      <c r="C31" s="219"/>
      <c r="D31" s="203"/>
      <c r="E31" s="41"/>
      <c r="F31" s="225" t="str">
        <f t="shared" si="0"/>
        <v/>
      </c>
      <c r="G31" s="41"/>
      <c r="H31" s="41"/>
      <c r="I31" s="241" t="str">
        <f t="shared" si="1"/>
        <v/>
      </c>
      <c r="J31" s="41"/>
      <c r="K31" s="41"/>
      <c r="L31" s="41"/>
      <c r="M31" s="41"/>
      <c r="N31" s="41"/>
      <c r="O31" s="241" t="str">
        <f t="shared" si="2"/>
        <v/>
      </c>
      <c r="P31" s="41"/>
      <c r="Q31" s="41"/>
      <c r="R31" s="41"/>
      <c r="S31" s="41"/>
      <c r="T31" s="41"/>
      <c r="U31" s="241" t="str">
        <f t="shared" si="3"/>
        <v/>
      </c>
      <c r="V31" s="240"/>
      <c r="W31" s="240"/>
      <c r="X31" s="241" t="str">
        <f t="shared" si="4"/>
        <v/>
      </c>
      <c r="Y31" s="277" t="str">
        <f t="shared" si="5"/>
        <v/>
      </c>
      <c r="Z31" s="200"/>
      <c r="AA31" s="205"/>
      <c r="AB31" s="55"/>
      <c r="AC31" s="205"/>
      <c r="AD31" s="205"/>
      <c r="AE31" s="205"/>
      <c r="AF31" s="205"/>
      <c r="AG31" s="206"/>
      <c r="AH31" s="44"/>
    </row>
    <row r="32" spans="1:34" ht="18.95" customHeight="1" x14ac:dyDescent="0.25">
      <c r="A32" s="202">
        <v>8</v>
      </c>
      <c r="B32" s="221"/>
      <c r="C32" s="219"/>
      <c r="D32" s="203"/>
      <c r="E32" s="41"/>
      <c r="F32" s="225" t="str">
        <f t="shared" si="0"/>
        <v/>
      </c>
      <c r="G32" s="41"/>
      <c r="H32" s="41"/>
      <c r="I32" s="241" t="str">
        <f t="shared" si="1"/>
        <v/>
      </c>
      <c r="J32" s="41"/>
      <c r="K32" s="41"/>
      <c r="L32" s="41"/>
      <c r="M32" s="41"/>
      <c r="N32" s="41"/>
      <c r="O32" s="241" t="str">
        <f t="shared" si="2"/>
        <v/>
      </c>
      <c r="P32" s="41"/>
      <c r="Q32" s="41"/>
      <c r="R32" s="41"/>
      <c r="S32" s="41"/>
      <c r="T32" s="41"/>
      <c r="U32" s="241" t="str">
        <f t="shared" si="3"/>
        <v/>
      </c>
      <c r="V32" s="240"/>
      <c r="W32" s="240"/>
      <c r="X32" s="241" t="str">
        <f t="shared" si="4"/>
        <v/>
      </c>
      <c r="Y32" s="277" t="str">
        <f t="shared" si="5"/>
        <v/>
      </c>
      <c r="Z32" s="200"/>
      <c r="AA32" s="205"/>
      <c r="AB32" s="55"/>
      <c r="AC32" s="205"/>
      <c r="AD32" s="205"/>
      <c r="AE32" s="205"/>
      <c r="AF32" s="205"/>
      <c r="AG32" s="206"/>
      <c r="AH32" s="44"/>
    </row>
    <row r="33" spans="1:34" ht="18.95" customHeight="1" x14ac:dyDescent="0.25">
      <c r="A33" s="202">
        <v>8</v>
      </c>
      <c r="B33" s="221"/>
      <c r="C33" s="219"/>
      <c r="D33" s="203"/>
      <c r="E33" s="41"/>
      <c r="F33" s="225" t="str">
        <f t="shared" si="0"/>
        <v/>
      </c>
      <c r="G33" s="41"/>
      <c r="H33" s="41"/>
      <c r="I33" s="241" t="str">
        <f t="shared" si="1"/>
        <v/>
      </c>
      <c r="J33" s="41"/>
      <c r="K33" s="41"/>
      <c r="L33" s="41"/>
      <c r="M33" s="41"/>
      <c r="N33" s="41"/>
      <c r="O33" s="241" t="str">
        <f t="shared" si="2"/>
        <v/>
      </c>
      <c r="P33" s="41"/>
      <c r="Q33" s="41"/>
      <c r="R33" s="41"/>
      <c r="S33" s="41"/>
      <c r="T33" s="41"/>
      <c r="U33" s="241" t="str">
        <f t="shared" si="3"/>
        <v/>
      </c>
      <c r="V33" s="240"/>
      <c r="W33" s="240"/>
      <c r="X33" s="241" t="str">
        <f t="shared" si="4"/>
        <v/>
      </c>
      <c r="Y33" s="277" t="str">
        <f t="shared" si="5"/>
        <v/>
      </c>
      <c r="Z33" s="200"/>
      <c r="AA33" s="205"/>
      <c r="AB33" s="55"/>
      <c r="AC33" s="205"/>
      <c r="AD33" s="205"/>
      <c r="AE33" s="205"/>
      <c r="AF33" s="205"/>
      <c r="AG33" s="206"/>
      <c r="AH33" s="44"/>
    </row>
    <row r="34" spans="1:34" ht="18.95" customHeight="1" x14ac:dyDescent="0.25">
      <c r="A34" s="202">
        <v>8</v>
      </c>
      <c r="B34" s="221"/>
      <c r="C34" s="219"/>
      <c r="D34" s="203"/>
      <c r="E34" s="41"/>
      <c r="F34" s="225" t="str">
        <f t="shared" si="0"/>
        <v/>
      </c>
      <c r="G34" s="41"/>
      <c r="H34" s="41"/>
      <c r="I34" s="241" t="str">
        <f t="shared" si="1"/>
        <v/>
      </c>
      <c r="J34" s="41"/>
      <c r="K34" s="41"/>
      <c r="L34" s="41"/>
      <c r="M34" s="41"/>
      <c r="N34" s="41"/>
      <c r="O34" s="241" t="str">
        <f t="shared" si="2"/>
        <v/>
      </c>
      <c r="P34" s="41"/>
      <c r="Q34" s="41"/>
      <c r="R34" s="41"/>
      <c r="S34" s="41"/>
      <c r="T34" s="41"/>
      <c r="U34" s="241" t="str">
        <f t="shared" si="3"/>
        <v/>
      </c>
      <c r="V34" s="240"/>
      <c r="W34" s="240"/>
      <c r="X34" s="241" t="str">
        <f t="shared" si="4"/>
        <v/>
      </c>
      <c r="Y34" s="277" t="str">
        <f t="shared" si="5"/>
        <v/>
      </c>
      <c r="Z34" s="200"/>
      <c r="AA34" s="205"/>
      <c r="AB34" s="55"/>
      <c r="AC34" s="205"/>
      <c r="AD34" s="205"/>
      <c r="AE34" s="205"/>
      <c r="AF34" s="205"/>
      <c r="AG34" s="206"/>
      <c r="AH34" s="44"/>
    </row>
    <row r="35" spans="1:34" ht="18.95" customHeight="1" x14ac:dyDescent="0.25">
      <c r="A35" s="202">
        <v>8</v>
      </c>
      <c r="B35" s="221"/>
      <c r="C35" s="219"/>
      <c r="D35" s="203"/>
      <c r="E35" s="41"/>
      <c r="F35" s="225" t="str">
        <f t="shared" si="0"/>
        <v/>
      </c>
      <c r="G35" s="41"/>
      <c r="H35" s="41"/>
      <c r="I35" s="241" t="str">
        <f t="shared" si="1"/>
        <v/>
      </c>
      <c r="J35" s="41"/>
      <c r="K35" s="41"/>
      <c r="L35" s="41"/>
      <c r="M35" s="41"/>
      <c r="N35" s="41"/>
      <c r="O35" s="241" t="str">
        <f t="shared" si="2"/>
        <v/>
      </c>
      <c r="P35" s="41"/>
      <c r="Q35" s="41"/>
      <c r="R35" s="41"/>
      <c r="S35" s="41"/>
      <c r="T35" s="41"/>
      <c r="U35" s="241" t="str">
        <f t="shared" si="3"/>
        <v/>
      </c>
      <c r="V35" s="240"/>
      <c r="W35" s="240"/>
      <c r="X35" s="241" t="str">
        <f t="shared" si="4"/>
        <v/>
      </c>
      <c r="Y35" s="277" t="str">
        <f t="shared" si="5"/>
        <v/>
      </c>
      <c r="Z35" s="200"/>
      <c r="AA35" s="205"/>
      <c r="AB35" s="55"/>
      <c r="AC35" s="205"/>
      <c r="AD35" s="205"/>
      <c r="AE35" s="205"/>
      <c r="AF35" s="205"/>
      <c r="AG35" s="206"/>
      <c r="AH35" s="44"/>
    </row>
    <row r="36" spans="1:34" ht="18.95" customHeight="1" x14ac:dyDescent="0.25">
      <c r="A36" s="202">
        <v>8</v>
      </c>
      <c r="B36" s="221"/>
      <c r="C36" s="219"/>
      <c r="D36" s="203"/>
      <c r="E36" s="41"/>
      <c r="F36" s="225" t="str">
        <f t="shared" si="0"/>
        <v/>
      </c>
      <c r="G36" s="41"/>
      <c r="H36" s="41"/>
      <c r="I36" s="241" t="str">
        <f t="shared" si="1"/>
        <v/>
      </c>
      <c r="J36" s="41"/>
      <c r="K36" s="41"/>
      <c r="L36" s="41"/>
      <c r="M36" s="41"/>
      <c r="N36" s="41"/>
      <c r="O36" s="241" t="str">
        <f t="shared" si="2"/>
        <v/>
      </c>
      <c r="P36" s="41"/>
      <c r="Q36" s="41"/>
      <c r="R36" s="41"/>
      <c r="S36" s="41"/>
      <c r="T36" s="41"/>
      <c r="U36" s="241" t="str">
        <f t="shared" si="3"/>
        <v/>
      </c>
      <c r="V36" s="240"/>
      <c r="W36" s="240"/>
      <c r="X36" s="241" t="str">
        <f t="shared" si="4"/>
        <v/>
      </c>
      <c r="Y36" s="277" t="str">
        <f t="shared" si="5"/>
        <v/>
      </c>
      <c r="Z36" s="200"/>
      <c r="AA36" s="205"/>
      <c r="AB36" s="55"/>
      <c r="AC36" s="205"/>
      <c r="AD36" s="205"/>
      <c r="AE36" s="205"/>
      <c r="AF36" s="205"/>
      <c r="AG36" s="206"/>
      <c r="AH36" s="44"/>
    </row>
    <row r="37" spans="1:34" ht="20.65" customHeight="1" x14ac:dyDescent="0.25">
      <c r="A37" s="202">
        <v>8</v>
      </c>
      <c r="B37" s="221"/>
      <c r="C37" s="219"/>
      <c r="D37" s="203"/>
      <c r="E37" s="41"/>
      <c r="F37" s="225" t="str">
        <f t="shared" si="0"/>
        <v/>
      </c>
      <c r="G37" s="41"/>
      <c r="H37" s="41"/>
      <c r="I37" s="241" t="str">
        <f t="shared" si="1"/>
        <v/>
      </c>
      <c r="J37" s="41"/>
      <c r="K37" s="41"/>
      <c r="L37" s="41"/>
      <c r="M37" s="41"/>
      <c r="N37" s="41"/>
      <c r="O37" s="241" t="str">
        <f t="shared" ref="O37:O50" si="6">IF(AND($F37=1,J37="S"),IF(K37=3,1,IF(K37=2,0.6,IF(K37=1,0.3,0))),"")</f>
        <v/>
      </c>
      <c r="P37" s="41"/>
      <c r="Q37" s="41"/>
      <c r="R37" s="41"/>
      <c r="S37" s="41"/>
      <c r="T37" s="41"/>
      <c r="U37" s="241" t="str">
        <f t="shared" ref="U37:U46" si="7">IF(AND($F37=1,P37="S"),IF(Q37=3,1,IF(Q37=2,0.6,IF(Q37=1,0.3,0))),"")</f>
        <v/>
      </c>
      <c r="V37" s="240"/>
      <c r="W37" s="240"/>
      <c r="X37" s="241" t="str">
        <f t="shared" ref="X37:X46" si="8">IF($F37=1,IF(V37=3,1,IF(V37=2,0.6,IF(V37=1,0.3,0))),"")</f>
        <v/>
      </c>
      <c r="Y37" s="277" t="str">
        <f t="shared" si="5"/>
        <v/>
      </c>
      <c r="Z37" s="200"/>
      <c r="AA37" s="205"/>
      <c r="AB37" s="55"/>
      <c r="AC37" s="205"/>
      <c r="AD37" s="205"/>
      <c r="AE37" s="205"/>
      <c r="AF37" s="205"/>
      <c r="AG37" s="206"/>
      <c r="AH37" s="44"/>
    </row>
    <row r="38" spans="1:34" ht="18.95" customHeight="1" x14ac:dyDescent="0.25">
      <c r="A38" s="202">
        <v>8</v>
      </c>
      <c r="B38" s="221"/>
      <c r="C38" s="219"/>
      <c r="D38" s="203"/>
      <c r="E38" s="41"/>
      <c r="F38" s="225" t="str">
        <f t="shared" si="0"/>
        <v/>
      </c>
      <c r="G38" s="41"/>
      <c r="H38" s="41"/>
      <c r="I38" s="241" t="str">
        <f t="shared" si="1"/>
        <v/>
      </c>
      <c r="J38" s="41"/>
      <c r="K38" s="41"/>
      <c r="L38" s="41"/>
      <c r="M38" s="41"/>
      <c r="N38" s="41"/>
      <c r="O38" s="241" t="str">
        <f t="shared" si="6"/>
        <v/>
      </c>
      <c r="P38" s="41"/>
      <c r="Q38" s="41"/>
      <c r="R38" s="41"/>
      <c r="S38" s="41"/>
      <c r="T38" s="41"/>
      <c r="U38" s="241" t="str">
        <f t="shared" si="7"/>
        <v/>
      </c>
      <c r="V38" s="240"/>
      <c r="W38" s="240"/>
      <c r="X38" s="241" t="str">
        <f t="shared" si="8"/>
        <v/>
      </c>
      <c r="Y38" s="277" t="str">
        <f t="shared" si="5"/>
        <v/>
      </c>
      <c r="Z38" s="200"/>
      <c r="AA38" s="205"/>
      <c r="AB38" s="205"/>
      <c r="AC38" s="205"/>
      <c r="AD38" s="205"/>
      <c r="AE38" s="205"/>
      <c r="AF38" s="205"/>
      <c r="AG38" s="206"/>
      <c r="AH38" s="44"/>
    </row>
    <row r="39" spans="1:34" ht="21.95" customHeight="1" x14ac:dyDescent="0.25">
      <c r="A39" s="202">
        <v>8</v>
      </c>
      <c r="B39" s="221"/>
      <c r="C39" s="219"/>
      <c r="D39" s="203"/>
      <c r="E39" s="41"/>
      <c r="F39" s="225" t="str">
        <f t="shared" si="0"/>
        <v/>
      </c>
      <c r="G39" s="41"/>
      <c r="H39" s="41"/>
      <c r="I39" s="241" t="str">
        <f t="shared" si="1"/>
        <v/>
      </c>
      <c r="J39" s="41"/>
      <c r="K39" s="41"/>
      <c r="L39" s="41"/>
      <c r="M39" s="41"/>
      <c r="N39" s="41"/>
      <c r="O39" s="241" t="str">
        <f t="shared" si="6"/>
        <v/>
      </c>
      <c r="P39" s="41"/>
      <c r="Q39" s="41"/>
      <c r="R39" s="41"/>
      <c r="S39" s="41"/>
      <c r="T39" s="41"/>
      <c r="U39" s="241" t="str">
        <f t="shared" si="7"/>
        <v/>
      </c>
      <c r="V39" s="240"/>
      <c r="W39" s="240"/>
      <c r="X39" s="241" t="str">
        <f t="shared" si="8"/>
        <v/>
      </c>
      <c r="Y39" s="277" t="str">
        <f t="shared" si="5"/>
        <v/>
      </c>
      <c r="Z39" s="200"/>
      <c r="AA39" s="205"/>
      <c r="AB39" s="205"/>
      <c r="AC39" s="205"/>
      <c r="AD39" s="205"/>
      <c r="AE39" s="205"/>
      <c r="AF39" s="205"/>
      <c r="AG39" s="206"/>
      <c r="AH39" s="44"/>
    </row>
    <row r="40" spans="1:34" ht="20.100000000000001" customHeight="1" x14ac:dyDescent="0.25">
      <c r="A40" s="202">
        <v>8</v>
      </c>
      <c r="B40" s="221"/>
      <c r="C40" s="219"/>
      <c r="D40" s="203"/>
      <c r="E40" s="41"/>
      <c r="F40" s="225" t="str">
        <f t="shared" si="0"/>
        <v/>
      </c>
      <c r="G40" s="41"/>
      <c r="H40" s="41"/>
      <c r="I40" s="241" t="str">
        <f t="shared" si="1"/>
        <v/>
      </c>
      <c r="J40" s="41"/>
      <c r="K40" s="41"/>
      <c r="L40" s="41"/>
      <c r="M40" s="41"/>
      <c r="N40" s="41"/>
      <c r="O40" s="241" t="str">
        <f t="shared" si="6"/>
        <v/>
      </c>
      <c r="P40" s="41"/>
      <c r="Q40" s="41"/>
      <c r="R40" s="41"/>
      <c r="S40" s="41"/>
      <c r="T40" s="41"/>
      <c r="U40" s="241" t="str">
        <f t="shared" si="7"/>
        <v/>
      </c>
      <c r="V40" s="240"/>
      <c r="W40" s="240"/>
      <c r="X40" s="241" t="str">
        <f t="shared" si="8"/>
        <v/>
      </c>
      <c r="Y40" s="277" t="str">
        <f t="shared" si="5"/>
        <v/>
      </c>
      <c r="Z40" s="200"/>
      <c r="AA40" s="205"/>
      <c r="AB40" s="205"/>
      <c r="AC40" s="205"/>
      <c r="AD40" s="205"/>
      <c r="AE40" s="205"/>
      <c r="AF40" s="205"/>
      <c r="AG40" s="206"/>
      <c r="AH40" s="44"/>
    </row>
    <row r="41" spans="1:34" ht="15.75" x14ac:dyDescent="0.25">
      <c r="A41" s="202">
        <v>8</v>
      </c>
      <c r="B41" s="221"/>
      <c r="C41" s="219"/>
      <c r="D41" s="203"/>
      <c r="E41" s="41"/>
      <c r="F41" s="225" t="str">
        <f t="shared" si="0"/>
        <v/>
      </c>
      <c r="G41" s="41"/>
      <c r="H41" s="41"/>
      <c r="I41" s="241" t="str">
        <f t="shared" si="1"/>
        <v/>
      </c>
      <c r="J41" s="41"/>
      <c r="K41" s="41"/>
      <c r="L41" s="41"/>
      <c r="M41" s="41"/>
      <c r="N41" s="41"/>
      <c r="O41" s="241" t="str">
        <f t="shared" si="6"/>
        <v/>
      </c>
      <c r="P41" s="41"/>
      <c r="Q41" s="41"/>
      <c r="R41" s="41"/>
      <c r="S41" s="41"/>
      <c r="T41" s="41"/>
      <c r="U41" s="241" t="str">
        <f t="shared" si="7"/>
        <v/>
      </c>
      <c r="V41" s="240"/>
      <c r="W41" s="240"/>
      <c r="X41" s="241" t="str">
        <f t="shared" si="8"/>
        <v/>
      </c>
      <c r="Y41" s="277" t="str">
        <f t="shared" si="5"/>
        <v/>
      </c>
      <c r="Z41" s="200"/>
      <c r="AA41" s="205"/>
      <c r="AB41" s="205"/>
      <c r="AC41" s="205"/>
      <c r="AD41" s="205"/>
      <c r="AE41" s="205"/>
      <c r="AF41" s="205"/>
      <c r="AG41" s="206"/>
      <c r="AH41" s="44"/>
    </row>
    <row r="42" spans="1:34" ht="15.75" x14ac:dyDescent="0.25">
      <c r="A42" s="202">
        <v>8</v>
      </c>
      <c r="B42" s="221"/>
      <c r="C42" s="219"/>
      <c r="D42" s="203"/>
      <c r="E42" s="41"/>
      <c r="F42" s="225" t="str">
        <f t="shared" si="0"/>
        <v/>
      </c>
      <c r="G42" s="41"/>
      <c r="H42" s="41"/>
      <c r="I42" s="241" t="str">
        <f t="shared" si="1"/>
        <v/>
      </c>
      <c r="J42" s="41"/>
      <c r="K42" s="41"/>
      <c r="L42" s="41"/>
      <c r="M42" s="41"/>
      <c r="N42" s="41"/>
      <c r="O42" s="241" t="str">
        <f t="shared" si="6"/>
        <v/>
      </c>
      <c r="P42" s="41"/>
      <c r="Q42" s="41"/>
      <c r="R42" s="41"/>
      <c r="S42" s="41"/>
      <c r="T42" s="41"/>
      <c r="U42" s="241" t="str">
        <f t="shared" si="7"/>
        <v/>
      </c>
      <c r="V42" s="240"/>
      <c r="W42" s="240"/>
      <c r="X42" s="241" t="str">
        <f t="shared" si="8"/>
        <v/>
      </c>
      <c r="Y42" s="277" t="str">
        <f t="shared" si="5"/>
        <v/>
      </c>
      <c r="Z42" s="200"/>
      <c r="AA42" s="205"/>
      <c r="AB42" s="205"/>
      <c r="AC42" s="205"/>
      <c r="AD42" s="205"/>
      <c r="AE42" s="205"/>
      <c r="AF42" s="205"/>
      <c r="AG42" s="206"/>
      <c r="AH42" s="44"/>
    </row>
    <row r="43" spans="1:34" ht="15.75" x14ac:dyDescent="0.25">
      <c r="A43" s="202">
        <v>8</v>
      </c>
      <c r="B43" s="221"/>
      <c r="C43" s="219"/>
      <c r="D43" s="203"/>
      <c r="E43" s="204"/>
      <c r="F43" s="225" t="str">
        <f t="shared" si="0"/>
        <v/>
      </c>
      <c r="G43" s="41"/>
      <c r="H43" s="41"/>
      <c r="I43" s="241" t="str">
        <f t="shared" si="1"/>
        <v/>
      </c>
      <c r="J43" s="41"/>
      <c r="K43" s="41"/>
      <c r="L43" s="41"/>
      <c r="M43" s="41"/>
      <c r="N43" s="41"/>
      <c r="O43" s="241" t="str">
        <f t="shared" si="6"/>
        <v/>
      </c>
      <c r="P43" s="41"/>
      <c r="Q43" s="41"/>
      <c r="R43" s="41"/>
      <c r="S43" s="41"/>
      <c r="T43" s="41"/>
      <c r="U43" s="241" t="str">
        <f t="shared" si="7"/>
        <v/>
      </c>
      <c r="V43" s="240"/>
      <c r="W43" s="240"/>
      <c r="X43" s="241" t="str">
        <f t="shared" si="8"/>
        <v/>
      </c>
      <c r="Y43" s="277" t="str">
        <f t="shared" si="5"/>
        <v/>
      </c>
      <c r="Z43" s="200"/>
      <c r="AA43" s="205"/>
      <c r="AB43" s="205"/>
      <c r="AC43" s="205"/>
      <c r="AD43" s="205"/>
      <c r="AE43" s="205"/>
      <c r="AF43" s="205"/>
      <c r="AG43" s="206"/>
      <c r="AH43" s="44"/>
    </row>
    <row r="44" spans="1:34" ht="15.75" x14ac:dyDescent="0.25">
      <c r="A44" s="202">
        <v>8</v>
      </c>
      <c r="B44" s="221"/>
      <c r="C44" s="219"/>
      <c r="D44" s="203"/>
      <c r="E44" s="204"/>
      <c r="F44" s="225" t="str">
        <f t="shared" si="0"/>
        <v/>
      </c>
      <c r="G44" s="41"/>
      <c r="H44" s="41"/>
      <c r="I44" s="241" t="str">
        <f t="shared" si="1"/>
        <v/>
      </c>
      <c r="J44" s="41"/>
      <c r="K44" s="41"/>
      <c r="L44" s="41"/>
      <c r="M44" s="41"/>
      <c r="N44" s="41"/>
      <c r="O44" s="241" t="str">
        <f t="shared" si="6"/>
        <v/>
      </c>
      <c r="P44" s="41"/>
      <c r="Q44" s="41"/>
      <c r="R44" s="41"/>
      <c r="S44" s="41"/>
      <c r="T44" s="41"/>
      <c r="U44" s="241" t="str">
        <f t="shared" si="7"/>
        <v/>
      </c>
      <c r="V44" s="240"/>
      <c r="W44" s="240"/>
      <c r="X44" s="241" t="str">
        <f t="shared" si="8"/>
        <v/>
      </c>
      <c r="Y44" s="277" t="str">
        <f t="shared" si="5"/>
        <v/>
      </c>
      <c r="Z44" s="200"/>
      <c r="AA44" s="205"/>
      <c r="AB44" s="205"/>
      <c r="AC44" s="205"/>
      <c r="AD44" s="205"/>
      <c r="AE44" s="205"/>
      <c r="AF44" s="205"/>
      <c r="AG44" s="206"/>
      <c r="AH44" s="44"/>
    </row>
    <row r="45" spans="1:34" ht="15.75" x14ac:dyDescent="0.25">
      <c r="A45" s="202">
        <v>8</v>
      </c>
      <c r="B45" s="221"/>
      <c r="C45" s="219"/>
      <c r="D45" s="203"/>
      <c r="E45" s="204"/>
      <c r="F45" s="225" t="str">
        <f t="shared" si="0"/>
        <v/>
      </c>
      <c r="G45" s="41"/>
      <c r="H45" s="41"/>
      <c r="I45" s="241" t="str">
        <f t="shared" si="1"/>
        <v/>
      </c>
      <c r="J45" s="41"/>
      <c r="K45" s="41"/>
      <c r="L45" s="41"/>
      <c r="M45" s="41"/>
      <c r="N45" s="41"/>
      <c r="O45" s="241" t="str">
        <f t="shared" si="6"/>
        <v/>
      </c>
      <c r="P45" s="41"/>
      <c r="Q45" s="41"/>
      <c r="R45" s="41"/>
      <c r="S45" s="41"/>
      <c r="T45" s="41"/>
      <c r="U45" s="241" t="str">
        <f t="shared" si="7"/>
        <v/>
      </c>
      <c r="V45" s="240"/>
      <c r="W45" s="240"/>
      <c r="X45" s="241" t="str">
        <f t="shared" si="8"/>
        <v/>
      </c>
      <c r="Y45" s="277" t="str">
        <f t="shared" si="5"/>
        <v/>
      </c>
      <c r="Z45" s="200"/>
      <c r="AA45" s="205"/>
      <c r="AB45" s="205"/>
      <c r="AC45" s="205"/>
      <c r="AD45" s="205"/>
      <c r="AE45" s="205"/>
      <c r="AF45" s="205"/>
      <c r="AG45" s="206"/>
      <c r="AH45" s="44"/>
    </row>
    <row r="46" spans="1:34" ht="6.6" customHeight="1" x14ac:dyDescent="0.25">
      <c r="A46" s="178"/>
      <c r="B46" s="194"/>
      <c r="C46" s="195"/>
      <c r="D46" s="195"/>
      <c r="E46" s="196"/>
      <c r="F46" s="197"/>
      <c r="G46" s="223"/>
      <c r="H46" s="223"/>
      <c r="I46" s="241" t="str">
        <f t="shared" ref="I46" si="9">IF(G46="S",IF(H46=3,1,IF(H46=2,0.6,IF(H46=1,0.3,0))),"")</f>
        <v/>
      </c>
      <c r="J46" s="223"/>
      <c r="K46" s="223"/>
      <c r="L46" s="224"/>
      <c r="M46" s="223"/>
      <c r="N46" s="223"/>
      <c r="O46" s="241" t="str">
        <f t="shared" si="6"/>
        <v/>
      </c>
      <c r="P46" s="196"/>
      <c r="Q46" s="196"/>
      <c r="R46" s="196"/>
      <c r="S46" s="196"/>
      <c r="T46" s="196"/>
      <c r="U46" s="241" t="str">
        <f t="shared" si="7"/>
        <v/>
      </c>
      <c r="V46" s="196"/>
      <c r="W46" s="196"/>
      <c r="X46" s="241" t="str">
        <f t="shared" si="8"/>
        <v/>
      </c>
      <c r="Y46" s="207"/>
      <c r="Z46" s="200"/>
      <c r="AA46" s="207"/>
      <c r="AB46" s="207"/>
      <c r="AC46" s="207"/>
      <c r="AD46" s="207"/>
      <c r="AE46" s="207"/>
      <c r="AF46" s="207"/>
      <c r="AG46" s="254"/>
      <c r="AH46" s="44"/>
    </row>
    <row r="47" spans="1:34" ht="15.95" customHeight="1" x14ac:dyDescent="0.25">
      <c r="A47" s="178"/>
      <c r="B47" s="272">
        <f>'Quadro Geral'!D36</f>
        <v>3</v>
      </c>
      <c r="C47" s="269" t="s">
        <v>66</v>
      </c>
      <c r="D47" s="270"/>
      <c r="E47" s="260"/>
      <c r="F47" s="210"/>
      <c r="G47" s="260"/>
      <c r="H47" s="261"/>
      <c r="I47" s="262"/>
      <c r="J47" s="260"/>
      <c r="K47" s="260"/>
      <c r="L47" s="288" t="s">
        <v>102</v>
      </c>
      <c r="M47" s="227">
        <f>COUNTIFS($D9:$D45,"*",$F9:$F45,"1",M9:M45,"S")</f>
        <v>0</v>
      </c>
      <c r="N47" s="227">
        <f>COUNTIFS($D9:$D45,"*",$F9:$F45,"1",N9:N45,"S")</f>
        <v>0</v>
      </c>
      <c r="O47" s="263" t="str">
        <f t="shared" si="6"/>
        <v/>
      </c>
      <c r="P47" s="260"/>
      <c r="Q47" s="260"/>
      <c r="R47" s="260"/>
      <c r="S47" s="260"/>
      <c r="T47" s="260"/>
      <c r="U47" s="242"/>
      <c r="V47" s="373" t="s">
        <v>100</v>
      </c>
      <c r="W47" s="373"/>
      <c r="X47" s="222"/>
      <c r="Y47" s="277">
        <f>IF(COUNTIFS(D9:D45,"*",$F9:$F45,"1")&gt;0,SUMIFS($Y9:$Y45,D9:D45,"*",$F9:$F45,"1")/COUNTIFS(D9:D45,"*",$F9:$F45,"1"),0)</f>
        <v>0</v>
      </c>
      <c r="Z47" s="222"/>
      <c r="AA47" s="44"/>
      <c r="AB47" s="44"/>
      <c r="AC47" s="44"/>
      <c r="AD47" s="44"/>
      <c r="AE47" s="44"/>
      <c r="AF47" s="44"/>
      <c r="AG47" s="44"/>
      <c r="AH47" s="44"/>
    </row>
    <row r="48" spans="1:34" ht="15.95" customHeight="1" x14ac:dyDescent="0.25">
      <c r="A48" s="178"/>
      <c r="B48" s="273">
        <f>IF(OR(Capa!B6=0,Capa!B6=1),(Y47*70+Y48*30)/100,
        IF(OR(Capa!B6=2,Capa!B6=3),((Y47*60+Y48*30)/100)+
                                                                IF(AND(Capa!B6=2,M47&gt;0),0.1,0)+
                                                                IF(AND(Capa!B6=3,M47&gt;0),0.05,0)+
                                                                IF(AND(Capa!B6=3,N47&gt;0),0.05,0),0))</f>
        <v>0</v>
      </c>
      <c r="C48" s="374" t="s">
        <v>104</v>
      </c>
      <c r="D48" s="375"/>
      <c r="E48" s="255"/>
      <c r="F48" s="210"/>
      <c r="G48" s="255"/>
      <c r="H48" s="256"/>
      <c r="I48" s="257"/>
      <c r="J48" s="255"/>
      <c r="K48" s="255"/>
      <c r="L48" s="267"/>
      <c r="M48" s="268"/>
      <c r="N48" s="268"/>
      <c r="O48" s="259"/>
      <c r="P48" s="255"/>
      <c r="Q48" s="255"/>
      <c r="R48" s="255"/>
      <c r="S48" s="255"/>
      <c r="T48" s="255"/>
      <c r="U48" s="242"/>
      <c r="V48" s="373" t="s">
        <v>101</v>
      </c>
      <c r="W48" s="373"/>
      <c r="X48" s="222"/>
      <c r="Y48" s="277">
        <f>IF(COUNTIFS(D9:D45,"*",$F9:$F45,"&lt;&gt;1")&gt;0,SUMIFS($Y9:$Y45,D9:D45,"*",$F9:$F45,"&lt;&gt;1")/COUNTIFS(D9:D45,"*",$F9:$F45,"&lt;&gt;1"),0)</f>
        <v>0</v>
      </c>
      <c r="Z48" s="222"/>
      <c r="AA48" s="44"/>
      <c r="AB48" s="44"/>
      <c r="AC48" s="44"/>
      <c r="AD48" s="44"/>
      <c r="AE48" s="44"/>
      <c r="AF48" s="44"/>
      <c r="AG48" s="44"/>
      <c r="AH48" s="44"/>
    </row>
    <row r="49" spans="1:175" ht="15.6" customHeight="1" x14ac:dyDescent="0.25">
      <c r="A49" s="178"/>
      <c r="B49" s="274">
        <f ca="1">'Quadro Geral'!F37</f>
        <v>0.45</v>
      </c>
      <c r="C49" s="269" t="s">
        <v>67</v>
      </c>
      <c r="D49" s="271"/>
      <c r="E49" s="255"/>
      <c r="F49" s="210"/>
      <c r="G49" s="255"/>
      <c r="H49" s="256"/>
      <c r="I49" s="257"/>
      <c r="J49" s="255"/>
      <c r="K49" s="256"/>
      <c r="L49" s="258"/>
      <c r="M49" s="255"/>
      <c r="N49" s="255"/>
      <c r="O49" s="259" t="str">
        <f t="shared" si="6"/>
        <v/>
      </c>
      <c r="P49" s="255"/>
      <c r="Q49" s="256"/>
      <c r="R49" s="255"/>
      <c r="S49" s="255"/>
      <c r="T49" s="255"/>
      <c r="U49" s="242"/>
      <c r="V49" s="44"/>
      <c r="W49" s="44"/>
      <c r="X49" s="44"/>
      <c r="Y49" s="44"/>
      <c r="Z49" s="222"/>
      <c r="AA49" s="44"/>
      <c r="AB49" s="44"/>
      <c r="AC49" s="44"/>
      <c r="AD49" s="44"/>
      <c r="AE49" s="44"/>
      <c r="AF49" s="44"/>
      <c r="AG49" s="44"/>
      <c r="AH49" s="44"/>
    </row>
    <row r="50" spans="1:175" ht="15.6" customHeight="1" x14ac:dyDescent="0.25">
      <c r="A50" s="178"/>
      <c r="E50" s="255"/>
      <c r="F50" s="210"/>
      <c r="G50" s="255"/>
      <c r="H50" s="256"/>
      <c r="I50" s="257"/>
      <c r="J50" s="255"/>
      <c r="K50" s="256"/>
      <c r="L50" s="258"/>
      <c r="M50" s="255"/>
      <c r="N50" s="255"/>
      <c r="O50" s="259" t="str">
        <f t="shared" si="6"/>
        <v/>
      </c>
      <c r="P50" s="255"/>
      <c r="Q50" s="256"/>
      <c r="R50" s="255"/>
      <c r="S50" s="255"/>
      <c r="T50" s="255"/>
      <c r="U50" s="242"/>
      <c r="V50" s="255"/>
      <c r="W50" s="255"/>
      <c r="X50" s="255"/>
      <c r="Y50" s="255"/>
      <c r="Z50" s="222"/>
      <c r="AA50" s="44"/>
      <c r="AB50" s="44"/>
      <c r="AC50" s="44"/>
      <c r="AD50" s="44"/>
      <c r="AE50" s="44"/>
      <c r="AF50" s="44"/>
      <c r="AG50" s="44"/>
      <c r="AH50" s="44"/>
    </row>
    <row r="51" spans="1:175" ht="6.6" customHeight="1" x14ac:dyDescent="0.25">
      <c r="A51" s="178"/>
      <c r="B51" s="264"/>
      <c r="C51" s="265"/>
      <c r="D51" s="266"/>
      <c r="E51" s="208"/>
      <c r="F51" s="209"/>
      <c r="G51" s="208"/>
      <c r="H51" s="208"/>
      <c r="I51" s="209"/>
      <c r="J51" s="208"/>
      <c r="K51" s="208"/>
      <c r="L51" s="208"/>
      <c r="M51" s="208"/>
      <c r="N51" s="208"/>
      <c r="O51" s="209"/>
      <c r="P51" s="208"/>
      <c r="Q51" s="208"/>
      <c r="R51" s="208"/>
      <c r="S51" s="208"/>
      <c r="T51" s="208"/>
      <c r="U51" s="210"/>
      <c r="V51" s="210"/>
      <c r="W51" s="210"/>
      <c r="X51" s="210"/>
      <c r="Y51" s="210"/>
      <c r="Z51" s="210"/>
      <c r="AA51" s="211"/>
      <c r="AB51" s="211"/>
      <c r="AC51" s="211"/>
      <c r="AD51" s="211"/>
      <c r="AE51" s="211"/>
      <c r="AF51" s="211"/>
      <c r="AG51" s="211"/>
      <c r="AH51" s="44"/>
    </row>
    <row r="52" spans="1:175" ht="22.5" customHeight="1" x14ac:dyDescent="0.25">
      <c r="A52" s="6"/>
      <c r="B52" s="212" t="s">
        <v>89</v>
      </c>
      <c r="C52" s="213"/>
      <c r="D52" s="213"/>
      <c r="E52" s="213"/>
      <c r="F52" s="213"/>
      <c r="G52" s="213"/>
      <c r="H52" s="213"/>
      <c r="I52" s="213"/>
      <c r="J52" s="213"/>
      <c r="K52" s="213"/>
      <c r="L52" s="213"/>
      <c r="M52" s="213"/>
      <c r="N52" s="213"/>
      <c r="O52" s="213"/>
      <c r="P52" s="213"/>
      <c r="Q52" s="213"/>
      <c r="R52" s="213"/>
      <c r="S52" s="213"/>
      <c r="T52" s="214"/>
      <c r="U52" s="6"/>
      <c r="V52" s="6"/>
      <c r="W52" s="6"/>
      <c r="X52" s="6"/>
      <c r="Y52" s="6"/>
      <c r="Z52" s="6"/>
      <c r="AA52" s="44"/>
      <c r="AB52" s="44"/>
      <c r="AC52" s="44"/>
      <c r="AD52" s="44"/>
      <c r="AE52" s="44"/>
      <c r="AF52" s="44"/>
      <c r="AG52" s="44"/>
      <c r="AH52" s="44"/>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row>
    <row r="53" spans="1:175" s="42" customFormat="1" x14ac:dyDescent="0.25">
      <c r="A53" s="44"/>
      <c r="B53" s="215"/>
      <c r="C53" s="367"/>
      <c r="D53" s="368"/>
      <c r="E53" s="368"/>
      <c r="F53" s="368"/>
      <c r="G53" s="368"/>
      <c r="H53" s="368"/>
      <c r="I53" s="368"/>
      <c r="J53" s="368"/>
      <c r="K53" s="368"/>
      <c r="L53" s="368"/>
      <c r="M53" s="368"/>
      <c r="N53" s="368"/>
      <c r="O53" s="368"/>
      <c r="P53" s="368"/>
      <c r="Q53" s="368"/>
      <c r="R53" s="368"/>
      <c r="S53" s="368"/>
      <c r="T53" s="369"/>
      <c r="U53" s="44"/>
      <c r="V53" s="44"/>
      <c r="W53" s="44"/>
      <c r="X53" s="44"/>
      <c r="Y53" s="44"/>
      <c r="Z53" s="44"/>
      <c r="AA53" s="44"/>
      <c r="AB53" s="44"/>
      <c r="AC53" s="44"/>
      <c r="AD53" s="44"/>
      <c r="AE53" s="44"/>
      <c r="AF53" s="44"/>
      <c r="AG53" s="44"/>
      <c r="AH53" s="44"/>
    </row>
    <row r="54" spans="1:175" s="42" customFormat="1" x14ac:dyDescent="0.25">
      <c r="A54" s="44"/>
      <c r="B54" s="215"/>
      <c r="C54" s="367"/>
      <c r="D54" s="368"/>
      <c r="E54" s="368"/>
      <c r="F54" s="368"/>
      <c r="G54" s="368"/>
      <c r="H54" s="368"/>
      <c r="I54" s="368"/>
      <c r="J54" s="368"/>
      <c r="K54" s="368"/>
      <c r="L54" s="368"/>
      <c r="M54" s="368"/>
      <c r="N54" s="368"/>
      <c r="O54" s="368"/>
      <c r="P54" s="368"/>
      <c r="Q54" s="368"/>
      <c r="R54" s="368"/>
      <c r="S54" s="368"/>
      <c r="T54" s="369"/>
      <c r="U54" s="44"/>
      <c r="V54" s="44"/>
      <c r="W54" s="44"/>
      <c r="X54" s="44"/>
      <c r="Y54" s="44"/>
      <c r="Z54" s="44"/>
      <c r="AA54" s="44"/>
      <c r="AB54" s="44"/>
      <c r="AC54" s="44"/>
      <c r="AD54" s="44"/>
      <c r="AE54" s="44"/>
      <c r="AF54" s="44"/>
      <c r="AG54" s="44"/>
      <c r="AH54" s="44"/>
    </row>
    <row r="55" spans="1:175" s="42" customFormat="1" x14ac:dyDescent="0.25">
      <c r="A55" s="44"/>
      <c r="B55" s="215"/>
      <c r="C55" s="367"/>
      <c r="D55" s="368"/>
      <c r="E55" s="368"/>
      <c r="F55" s="368"/>
      <c r="G55" s="368"/>
      <c r="H55" s="368"/>
      <c r="I55" s="368"/>
      <c r="J55" s="368"/>
      <c r="K55" s="368"/>
      <c r="L55" s="368"/>
      <c r="M55" s="368"/>
      <c r="N55" s="368"/>
      <c r="O55" s="368"/>
      <c r="P55" s="368"/>
      <c r="Q55" s="368"/>
      <c r="R55" s="368"/>
      <c r="S55" s="368"/>
      <c r="T55" s="369"/>
      <c r="U55" s="44"/>
      <c r="V55" s="44"/>
      <c r="W55" s="44"/>
      <c r="X55" s="44"/>
      <c r="Y55" s="44"/>
      <c r="Z55" s="44"/>
      <c r="AA55" s="44"/>
      <c r="AB55" s="44"/>
      <c r="AC55" s="44"/>
      <c r="AD55" s="44"/>
      <c r="AE55" s="44"/>
      <c r="AF55" s="44"/>
      <c r="AG55" s="44"/>
      <c r="AH55" s="44"/>
    </row>
    <row r="56" spans="1:175" s="42" customFormat="1" x14ac:dyDescent="0.25">
      <c r="A56" s="44"/>
      <c r="B56" s="215"/>
      <c r="C56" s="367"/>
      <c r="D56" s="368"/>
      <c r="E56" s="368"/>
      <c r="F56" s="368"/>
      <c r="G56" s="368"/>
      <c r="H56" s="368"/>
      <c r="I56" s="368"/>
      <c r="J56" s="368"/>
      <c r="K56" s="368"/>
      <c r="L56" s="368"/>
      <c r="M56" s="368"/>
      <c r="N56" s="368"/>
      <c r="O56" s="368"/>
      <c r="P56" s="368"/>
      <c r="Q56" s="368"/>
      <c r="R56" s="368"/>
      <c r="S56" s="368"/>
      <c r="T56" s="369"/>
      <c r="U56" s="44"/>
      <c r="V56" s="44"/>
      <c r="W56" s="44"/>
      <c r="X56" s="44"/>
      <c r="Y56" s="44"/>
      <c r="Z56" s="44"/>
      <c r="AA56" s="44"/>
      <c r="AB56" s="44"/>
      <c r="AC56" s="44"/>
      <c r="AD56" s="44"/>
      <c r="AE56" s="44"/>
      <c r="AF56" s="44"/>
      <c r="AG56" s="44"/>
      <c r="AH56" s="44"/>
    </row>
    <row r="57" spans="1:175" s="42" customFormat="1" x14ac:dyDescent="0.25">
      <c r="B57" s="216"/>
      <c r="C57" s="216"/>
    </row>
    <row r="58" spans="1:175" s="42" customFormat="1" x14ac:dyDescent="0.25">
      <c r="B58" s="216"/>
      <c r="C58" s="216"/>
    </row>
    <row r="59" spans="1:175" s="42" customFormat="1" x14ac:dyDescent="0.25">
      <c r="B59" s="216"/>
      <c r="C59" s="216"/>
    </row>
    <row r="60" spans="1:175" s="42" customFormat="1" x14ac:dyDescent="0.25">
      <c r="B60" s="216"/>
      <c r="C60" s="216"/>
    </row>
    <row r="61" spans="1:175" s="42" customFormat="1" x14ac:dyDescent="0.25">
      <c r="B61" s="216"/>
      <c r="C61" s="216"/>
    </row>
    <row r="62" spans="1:175" s="42" customFormat="1" x14ac:dyDescent="0.25">
      <c r="B62" s="216"/>
      <c r="C62" s="216"/>
    </row>
    <row r="63" spans="1:175" s="42" customFormat="1" x14ac:dyDescent="0.25">
      <c r="B63" s="216"/>
      <c r="C63" s="216"/>
    </row>
    <row r="64" spans="1:175" s="42" customFormat="1" x14ac:dyDescent="0.25">
      <c r="B64" s="216"/>
      <c r="C64" s="216"/>
    </row>
    <row r="65" spans="2:3" s="42" customFormat="1" x14ac:dyDescent="0.25">
      <c r="B65" s="216"/>
      <c r="C65" s="216"/>
    </row>
    <row r="66" spans="2:3" s="42" customFormat="1" x14ac:dyDescent="0.25">
      <c r="B66" s="216"/>
      <c r="C66" s="216"/>
    </row>
    <row r="67" spans="2:3" s="42" customFormat="1" x14ac:dyDescent="0.25">
      <c r="B67" s="216"/>
      <c r="C67" s="216"/>
    </row>
    <row r="68" spans="2:3" s="42" customFormat="1" x14ac:dyDescent="0.25">
      <c r="B68" s="216"/>
      <c r="C68" s="216"/>
    </row>
    <row r="69" spans="2:3" s="42" customFormat="1" x14ac:dyDescent="0.25">
      <c r="B69" s="216"/>
      <c r="C69" s="216"/>
    </row>
    <row r="70" spans="2:3" s="42" customFormat="1" x14ac:dyDescent="0.25">
      <c r="B70" s="216"/>
      <c r="C70" s="216"/>
    </row>
    <row r="71" spans="2:3" s="42" customFormat="1" x14ac:dyDescent="0.25">
      <c r="B71" s="216"/>
      <c r="C71" s="216"/>
    </row>
    <row r="72" spans="2:3" s="42" customFormat="1" x14ac:dyDescent="0.25">
      <c r="B72" s="216"/>
      <c r="C72" s="216"/>
    </row>
    <row r="73" spans="2:3" s="42" customFormat="1" x14ac:dyDescent="0.25">
      <c r="B73" s="216"/>
      <c r="C73" s="216"/>
    </row>
    <row r="74" spans="2:3" s="42" customFormat="1" x14ac:dyDescent="0.25">
      <c r="B74" s="216"/>
      <c r="C74" s="216"/>
    </row>
    <row r="75" spans="2:3" s="42" customFormat="1" x14ac:dyDescent="0.25">
      <c r="B75" s="216"/>
      <c r="C75" s="216"/>
    </row>
    <row r="76" spans="2:3" s="42" customFormat="1" x14ac:dyDescent="0.25">
      <c r="B76" s="216"/>
      <c r="C76" s="216"/>
    </row>
    <row r="77" spans="2:3" s="42" customFormat="1" x14ac:dyDescent="0.25">
      <c r="B77" s="216"/>
      <c r="C77" s="216"/>
    </row>
    <row r="78" spans="2:3" s="42" customFormat="1" x14ac:dyDescent="0.25">
      <c r="B78" s="216"/>
      <c r="C78" s="216"/>
    </row>
    <row r="79" spans="2:3" s="42" customFormat="1" x14ac:dyDescent="0.25">
      <c r="B79" s="216"/>
      <c r="C79" s="216"/>
    </row>
    <row r="80" spans="2:3" s="42" customFormat="1" x14ac:dyDescent="0.25">
      <c r="B80" s="216"/>
      <c r="C80" s="216"/>
    </row>
    <row r="81" spans="2:3" s="42" customFormat="1" x14ac:dyDescent="0.25">
      <c r="B81" s="216"/>
      <c r="C81" s="216"/>
    </row>
    <row r="82" spans="2:3" s="42" customFormat="1" x14ac:dyDescent="0.25">
      <c r="B82" s="216"/>
      <c r="C82" s="216"/>
    </row>
    <row r="83" spans="2:3" s="42" customFormat="1" x14ac:dyDescent="0.25">
      <c r="B83" s="216"/>
      <c r="C83" s="216"/>
    </row>
    <row r="84" spans="2:3" s="42" customFormat="1" x14ac:dyDescent="0.25">
      <c r="B84" s="216"/>
      <c r="C84" s="216"/>
    </row>
    <row r="85" spans="2:3" s="42" customFormat="1" x14ac:dyDescent="0.25">
      <c r="B85" s="216"/>
      <c r="C85" s="216"/>
    </row>
    <row r="86" spans="2:3" s="42" customFormat="1" x14ac:dyDescent="0.25">
      <c r="B86" s="216"/>
      <c r="C86" s="216"/>
    </row>
    <row r="87" spans="2:3" s="42" customFormat="1" x14ac:dyDescent="0.25">
      <c r="B87" s="216"/>
      <c r="C87" s="216"/>
    </row>
    <row r="88" spans="2:3" s="42" customFormat="1" x14ac:dyDescent="0.25">
      <c r="B88" s="216"/>
      <c r="C88" s="216"/>
    </row>
    <row r="89" spans="2:3" s="42" customFormat="1" x14ac:dyDescent="0.25">
      <c r="B89" s="216"/>
      <c r="C89" s="216"/>
    </row>
    <row r="90" spans="2:3" s="42" customFormat="1" x14ac:dyDescent="0.25">
      <c r="B90" s="216"/>
      <c r="C90" s="216"/>
    </row>
    <row r="91" spans="2:3" s="42" customFormat="1" x14ac:dyDescent="0.25">
      <c r="B91" s="216"/>
      <c r="C91" s="216"/>
    </row>
    <row r="92" spans="2:3" s="42" customFormat="1" x14ac:dyDescent="0.25">
      <c r="B92" s="216"/>
      <c r="C92" s="216"/>
    </row>
    <row r="93" spans="2:3" s="42" customFormat="1" x14ac:dyDescent="0.25">
      <c r="B93" s="216"/>
      <c r="C93" s="216"/>
    </row>
    <row r="94" spans="2:3" s="42" customFormat="1" x14ac:dyDescent="0.25">
      <c r="B94" s="216"/>
      <c r="C94" s="216"/>
    </row>
    <row r="95" spans="2:3" s="42" customFormat="1" x14ac:dyDescent="0.25">
      <c r="B95" s="216"/>
      <c r="C95" s="216"/>
    </row>
    <row r="96" spans="2:3" s="42" customFormat="1" x14ac:dyDescent="0.25">
      <c r="B96" s="216"/>
      <c r="C96" s="216"/>
    </row>
    <row r="97" spans="2:3" s="42" customFormat="1" x14ac:dyDescent="0.25">
      <c r="B97" s="216"/>
      <c r="C97" s="216"/>
    </row>
    <row r="98" spans="2:3" s="42" customFormat="1" x14ac:dyDescent="0.25">
      <c r="B98" s="216"/>
      <c r="C98" s="216"/>
    </row>
    <row r="99" spans="2:3" s="42" customFormat="1" x14ac:dyDescent="0.25">
      <c r="B99" s="216"/>
      <c r="C99" s="216"/>
    </row>
    <row r="100" spans="2:3" s="42" customFormat="1" x14ac:dyDescent="0.25">
      <c r="B100" s="216"/>
      <c r="C100" s="216"/>
    </row>
    <row r="101" spans="2:3" s="42" customFormat="1" x14ac:dyDescent="0.25">
      <c r="B101" s="216"/>
      <c r="C101" s="216"/>
    </row>
    <row r="102" spans="2:3" s="42" customFormat="1" x14ac:dyDescent="0.25">
      <c r="B102" s="216"/>
      <c r="C102" s="216"/>
    </row>
    <row r="103" spans="2:3" s="42" customFormat="1" x14ac:dyDescent="0.25">
      <c r="B103" s="216"/>
      <c r="C103" s="216"/>
    </row>
    <row r="104" spans="2:3" s="42" customFormat="1" x14ac:dyDescent="0.25">
      <c r="B104" s="216"/>
      <c r="C104" s="216"/>
    </row>
    <row r="105" spans="2:3" s="42" customFormat="1" x14ac:dyDescent="0.25">
      <c r="B105" s="216"/>
      <c r="C105" s="216"/>
    </row>
    <row r="106" spans="2:3" s="42" customFormat="1" x14ac:dyDescent="0.25">
      <c r="B106" s="216"/>
      <c r="C106" s="216"/>
    </row>
    <row r="107" spans="2:3" s="42" customFormat="1" x14ac:dyDescent="0.25">
      <c r="B107" s="216"/>
      <c r="C107" s="216"/>
    </row>
    <row r="108" spans="2:3" s="42" customFormat="1" x14ac:dyDescent="0.25">
      <c r="B108" s="216"/>
      <c r="C108" s="216"/>
    </row>
    <row r="109" spans="2:3" s="42" customFormat="1" x14ac:dyDescent="0.25">
      <c r="B109" s="216"/>
      <c r="C109" s="216"/>
    </row>
    <row r="110" spans="2:3" s="42" customFormat="1" x14ac:dyDescent="0.25">
      <c r="B110" s="216"/>
      <c r="C110" s="216"/>
    </row>
    <row r="111" spans="2:3" s="42" customFormat="1" x14ac:dyDescent="0.25">
      <c r="B111" s="216"/>
      <c r="C111" s="216"/>
    </row>
    <row r="112" spans="2:3" s="42" customFormat="1" x14ac:dyDescent="0.25">
      <c r="B112" s="216"/>
      <c r="C112" s="216"/>
    </row>
  </sheetData>
  <sheetProtection algorithmName="SHA-512" hashValue="jJXWopakQ9ZTHIVBYXNpwT55u00sMvPXOI5qGM33DGX3mWRT3SHM2nZBG4A124C1pXJHnyFbgZoHQv4rrnnjjg==" saltValue="pC6pJbIMVyLXdKn2qonSRQ==" spinCount="100000" sheet="1" formatCells="0" formatColumns="0" formatRows="0"/>
  <mergeCells count="14">
    <mergeCell ref="C55:T55"/>
    <mergeCell ref="C56:T56"/>
    <mergeCell ref="AA4:AG4"/>
    <mergeCell ref="V47:W47"/>
    <mergeCell ref="C48:D48"/>
    <mergeCell ref="V48:W48"/>
    <mergeCell ref="C53:T53"/>
    <mergeCell ref="C54:T54"/>
    <mergeCell ref="G3:W3"/>
    <mergeCell ref="B4:D4"/>
    <mergeCell ref="G4:H4"/>
    <mergeCell ref="J4:N4"/>
    <mergeCell ref="P4:T4"/>
    <mergeCell ref="V4:W4"/>
  </mergeCells>
  <conditionalFormatting sqref="B4">
    <cfRule type="dataBar" priority="130">
      <dataBar>
        <cfvo type="num" val="0.1"/>
        <cfvo type="num" val="1"/>
        <color rgb="FF92D050"/>
      </dataBar>
      <extLst>
        <ext xmlns:x14="http://schemas.microsoft.com/office/spreadsheetml/2009/9/main" uri="{B025F937-C7B1-47D3-B67F-A62EFF666E3E}">
          <x14:id>{DD3A6ED3-F6EF-48A0-B436-E01B9AB03200}</x14:id>
        </ext>
      </extLst>
    </cfRule>
  </conditionalFormatting>
  <conditionalFormatting sqref="H9:H45">
    <cfRule type="expression" dxfId="7" priority="14">
      <formula>AND($G9&lt;&gt;"S",NOT(ISBLANK($H9)))</formula>
    </cfRule>
  </conditionalFormatting>
  <conditionalFormatting sqref="J9:T45">
    <cfRule type="expression" dxfId="6" priority="1">
      <formula>$F9&lt;&gt;1</formula>
    </cfRule>
  </conditionalFormatting>
  <conditionalFormatting sqref="V9:W45">
    <cfRule type="expression" dxfId="5" priority="5" stopIfTrue="1">
      <formula>AND($F9&lt;&gt;1,NOT(ISBLANK($V9)))</formula>
    </cfRule>
    <cfRule type="expression" dxfId="4" priority="6">
      <formula>$F9&lt;&gt;1</formula>
    </cfRule>
  </conditionalFormatting>
  <dataValidations count="14">
    <dataValidation type="list" allowBlank="1" showInputMessage="1" showErrorMessage="1" promptTitle="Informe PF ou OM" prompt="Descreva o PF ou a OM à Direita" sqref="B53:B56" xr:uid="{00000000-0002-0000-0D00-000000000000}">
      <formula1>"PF,OM"</formula1>
    </dataValidation>
    <dataValidation allowBlank="1" showInputMessage="1" showErrorMessage="1" error="Opção inválida" sqref="T9:T45" xr:uid="{00000000-0002-0000-0D00-000001000000}"/>
    <dataValidation type="list" allowBlank="1" showInputMessage="1" showErrorMessage="1" error="Opção inválida" promptTitle="Há padrão suficiente" sqref="E43:E45 P46 P8" xr:uid="{00000000-0002-0000-0D00-000002000000}">
      <formula1>"S,N,s,n,NS,ns"</formula1>
    </dataValidation>
    <dataValidation type="list" allowBlank="1" showInputMessage="1" showErrorMessage="1" error="Opção inválida" sqref="T8 V8:W8 V46:W46 T46 S51:T51 S8:S46" xr:uid="{00000000-0002-0000-0D00-000003000000}">
      <formula1>"MT,EF,mt,ef"</formula1>
    </dataValidation>
    <dataValidation type="list" allowBlank="1" showInputMessage="1" showErrorMessage="1" promptTitle="Bom quando" prompt="&quot;+&quot; Aumentar_x000a_&quot;=&quot; Manter _x000a_&quot;-&quot;  Diminuir" sqref="AA9:AA45" xr:uid="{00000000-0002-0000-0D00-000004000000}">
      <formula1>"+,=,-"</formula1>
    </dataValidation>
    <dataValidation allowBlank="1" showInputMessage="1" showErrorMessage="1" promptTitle="Referencial Comparativo" prompt="Entrar o Valor do desempenho do concorrente ou congênere em mercado mais exigente, organização de referência no indicador, média ou índice do setor ou mercado ou outra informação que permita avaliar o desempenho competitivo._x000a_Entrar NC para não comparável." sqref="AD8:AD37" xr:uid="{00000000-0002-0000-0D00-000005000000}"/>
    <dataValidation allowBlank="1" showInputMessage="1" showErrorMessage="1" promptTitle="Requisito de Parte Interessada" prompt="Entrar Valor esperado para o último ciclo ou_x000a_&quot;=&quot; Manter o Nível_x000a_&quot;-&quot;  Reduzir_x000a_&quot;+&quot; Aumentar_x000a_Entrar NA para não aplicável ou não há_x000a_" sqref="AE8:AE37" xr:uid="{00000000-0002-0000-0D00-000006000000}"/>
    <dataValidation type="list" allowBlank="1" showInputMessage="1" showErrorMessage="1" error="Opção inválida" promptTitle="Há padrão suficiente" sqref="H8 Q8 K8 H46 K46 Q46 Q51 M51:N51 H51 K51 M8:N46" xr:uid="{00000000-0002-0000-0D00-000007000000}">
      <formula1>"S,N,NS,s,n,ns"</formula1>
    </dataValidation>
    <dataValidation type="list" allowBlank="1" showInputMessage="1" showErrorMessage="1" error="Opção inválida" promptTitle="Há padrão suficiente" sqref="P51 E8 J51 E46:E51 G51 P9:P45 J8:J46 G8:G46" xr:uid="{00000000-0002-0000-0D00-000008000000}">
      <formula1>"S,N,s,n"</formula1>
    </dataValidation>
    <dataValidation type="list" allowBlank="1" showInputMessage="1" showErrorMessage="1" error="Opção inválida" promptTitle="Há padrão suficiente" sqref="H9:H45 K9:K45" xr:uid="{00000000-0002-0000-0D00-000009000000}">
      <formula1>"0,1,2,3"</formula1>
    </dataValidation>
    <dataValidation type="list" allowBlank="1" showInputMessage="1" showErrorMessage="1" error="Opção inválida! 0,1,2 ou 3." sqref="V9:V45" xr:uid="{00000000-0002-0000-0D00-00000A000000}">
      <formula1>"0,1,2,3"</formula1>
    </dataValidation>
    <dataValidation type="list" allowBlank="1" showInputMessage="1" showErrorMessage="1" error="Opção inválida! 0,1,2 ou 3" promptTitle="Há padrão suficiente" sqref="Q9:Q45" xr:uid="{00000000-0002-0000-0D00-00000B000000}">
      <formula1>"0,1,2,3"</formula1>
    </dataValidation>
    <dataValidation type="list" allowBlank="1" showInputMessage="1" showErrorMessage="1" error="Opção inválida!" sqref="E42" xr:uid="{00000000-0002-0000-0D00-00000C000000}">
      <mc:AlternateContent xmlns:x12ac="http://schemas.microsoft.com/office/spreadsheetml/2011/1/ac" xmlns:mc="http://schemas.openxmlformats.org/markup-compatibility/2006">
        <mc:Choice Requires="x12ac">
          <x12ac:list>N,E,O,n,e,"o,NO,EO,no,eo,ON,OE,on,oe"</x12ac:list>
        </mc:Choice>
        <mc:Fallback>
          <formula1>"N,E,O,n,e,o,NO,EO,no,eo,ON,OE,on,oe"</formula1>
        </mc:Fallback>
      </mc:AlternateContent>
    </dataValidation>
    <dataValidation type="list" allowBlank="1" showInputMessage="1" showErrorMessage="1" error="Opção inválida!" sqref="E9:E41" xr:uid="{00000000-0002-0000-0D00-00000D000000}">
      <formula1>"N,E,O,n,e,o,NO,EO,no,eo,ON,OE,on,oe"</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DD3A6ED3-F6EF-48A0-B436-E01B9AB03200}">
            <x14:dataBar minLength="0" maxLength="100" gradient="0">
              <x14:cfvo type="num">
                <xm:f>0.1</xm:f>
              </x14:cfvo>
              <x14:cfvo type="num">
                <xm:f>1</xm:f>
              </x14:cfvo>
              <x14:negativeFillColor rgb="FFFF0000"/>
              <x14:axisColor rgb="FF000000"/>
            </x14:dataBar>
          </x14:cfRule>
          <xm:sqref>B4</xm:sqref>
        </x14:conditionalFormatting>
      </x14:conditionalFormatting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Planilha15"/>
  <dimension ref="A1:FS103"/>
  <sheetViews>
    <sheetView zoomScale="115" zoomScaleNormal="115" workbookViewId="0">
      <pane xSplit="3" ySplit="8" topLeftCell="D9" activePane="bottomRight" state="frozen"/>
      <selection pane="topRight" activeCell="D1" sqref="D1"/>
      <selection pane="bottomLeft" activeCell="A9" sqref="A9"/>
      <selection pane="bottomRight" activeCell="B9" sqref="B9"/>
    </sheetView>
  </sheetViews>
  <sheetFormatPr defaultColWidth="8.85546875" defaultRowHeight="15" x14ac:dyDescent="0.25"/>
  <cols>
    <col min="1" max="1" width="1.85546875" customWidth="1"/>
    <col min="2" max="2" width="8.28515625" style="217" customWidth="1"/>
    <col min="3" max="3" width="8.85546875" style="217" customWidth="1"/>
    <col min="4" max="4" width="30.140625" customWidth="1"/>
    <col min="5" max="5" width="4.140625" customWidth="1"/>
    <col min="6" max="6" width="1.5703125" customWidth="1"/>
    <col min="7" max="7" width="4.28515625" customWidth="1"/>
    <col min="8" max="8" width="4.42578125" customWidth="1"/>
    <col min="9" max="9" width="1.7109375" customWidth="1"/>
    <col min="10" max="10" width="3.85546875" customWidth="1"/>
    <col min="11" max="11" width="3.7109375" customWidth="1"/>
    <col min="12" max="12" width="14.5703125" customWidth="1"/>
    <col min="13" max="13" width="4.5703125" customWidth="1"/>
    <col min="14" max="14" width="5.28515625" customWidth="1"/>
    <col min="15" max="15" width="1.85546875" customWidth="1"/>
    <col min="16" max="16" width="4.140625" customWidth="1"/>
    <col min="17" max="17" width="3.7109375" customWidth="1"/>
    <col min="18" max="18" width="13.5703125" customWidth="1"/>
    <col min="19" max="19" width="5" customWidth="1"/>
    <col min="20" max="20" width="13.5703125" customWidth="1"/>
    <col min="21" max="21" width="1.7109375" customWidth="1"/>
    <col min="22" max="22" width="4.28515625" customWidth="1"/>
    <col min="23" max="23" width="12.7109375" customWidth="1"/>
    <col min="24" max="24" width="1.7109375" customWidth="1"/>
    <col min="25" max="25" width="5.140625" customWidth="1"/>
    <col min="26" max="26" width="1.28515625" customWidth="1"/>
    <col min="27" max="27" width="7.28515625" style="42" customWidth="1"/>
    <col min="28" max="31" width="10.28515625" style="42" customWidth="1"/>
    <col min="32" max="32" width="27.5703125" style="42" customWidth="1"/>
    <col min="33" max="33" width="11.85546875" style="42" customWidth="1"/>
    <col min="34" max="34" width="2.140625" style="42" customWidth="1"/>
    <col min="35" max="175" width="8.85546875" style="42"/>
  </cols>
  <sheetData>
    <row r="1" spans="1:175" ht="15.6" customHeight="1" x14ac:dyDescent="0.25">
      <c r="A1" s="6"/>
      <c r="B1" s="228"/>
      <c r="C1" s="173" t="str">
        <f>Capa!A1</f>
        <v>MEGplan MEGIA 2026</v>
      </c>
      <c r="D1" s="176"/>
      <c r="E1" s="311" t="s">
        <v>105</v>
      </c>
      <c r="F1" s="176"/>
      <c r="G1" s="176"/>
      <c r="H1" s="176"/>
      <c r="I1" s="176"/>
      <c r="J1" s="176"/>
      <c r="K1" s="176"/>
      <c r="L1" s="176"/>
      <c r="M1" s="176"/>
      <c r="N1" s="176"/>
      <c r="O1" s="176"/>
      <c r="P1" s="176"/>
      <c r="Q1" s="176"/>
      <c r="R1" s="176"/>
      <c r="S1" s="176"/>
      <c r="T1" s="176"/>
      <c r="U1" s="176"/>
      <c r="V1" s="176"/>
      <c r="W1" s="176"/>
      <c r="X1" s="176"/>
      <c r="Y1" s="176"/>
      <c r="Z1" s="176"/>
      <c r="AA1" s="218"/>
      <c r="AB1" s="218"/>
      <c r="AC1" s="218"/>
      <c r="AD1" s="218"/>
      <c r="AE1" s="218"/>
      <c r="AF1" s="218"/>
      <c r="AG1" s="218"/>
      <c r="AH1" s="218"/>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row>
    <row r="2" spans="1:175" ht="19.350000000000001" customHeight="1" x14ac:dyDescent="0.25">
      <c r="A2" s="6"/>
      <c r="B2" s="289" t="str">
        <f>CONCATENATE("Item ",'Quadro Geral'!B37)</f>
        <v>Item 8.7 Relativos a produtos e processos</v>
      </c>
      <c r="C2" s="289"/>
      <c r="D2" s="290"/>
      <c r="E2" s="6"/>
      <c r="F2" s="6"/>
      <c r="G2" s="6"/>
      <c r="H2" s="6"/>
      <c r="I2" s="6"/>
      <c r="J2" s="6"/>
      <c r="K2" s="6"/>
      <c r="L2" s="6"/>
      <c r="M2" s="6"/>
      <c r="N2" s="6"/>
      <c r="O2" s="6"/>
      <c r="P2" s="6"/>
      <c r="Q2" s="6"/>
      <c r="R2" s="6"/>
      <c r="S2" s="6"/>
      <c r="T2" s="6"/>
      <c r="U2" s="180"/>
      <c r="V2" s="180"/>
      <c r="W2" s="180"/>
      <c r="X2" s="180"/>
      <c r="Y2" s="180"/>
      <c r="Z2" s="180"/>
      <c r="AA2" s="44"/>
      <c r="AB2" s="44"/>
      <c r="AC2" s="44"/>
      <c r="AD2" s="44"/>
      <c r="AE2" s="44"/>
      <c r="AF2" s="44"/>
      <c r="AG2" s="44"/>
      <c r="AH2" s="44"/>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row>
    <row r="3" spans="1:175" ht="16.350000000000001" customHeight="1" x14ac:dyDescent="0.3">
      <c r="A3" s="6"/>
      <c r="B3" s="229"/>
      <c r="C3" s="229"/>
      <c r="D3" s="229"/>
      <c r="E3" s="229"/>
      <c r="F3" s="6"/>
      <c r="G3" s="377" t="s">
        <v>68</v>
      </c>
      <c r="H3" s="377"/>
      <c r="I3" s="377"/>
      <c r="J3" s="377"/>
      <c r="K3" s="377"/>
      <c r="L3" s="377"/>
      <c r="M3" s="377"/>
      <c r="N3" s="377"/>
      <c r="O3" s="377"/>
      <c r="P3" s="377"/>
      <c r="Q3" s="377"/>
      <c r="R3" s="377"/>
      <c r="S3" s="377"/>
      <c r="T3" s="377"/>
      <c r="U3" s="377"/>
      <c r="V3" s="377"/>
      <c r="W3" s="377"/>
      <c r="X3" s="180"/>
      <c r="Y3" s="180"/>
      <c r="Z3" s="180"/>
      <c r="AA3" s="44"/>
      <c r="AB3" s="44"/>
      <c r="AC3" s="44"/>
      <c r="AD3" s="44"/>
      <c r="AE3" s="44"/>
      <c r="AF3" s="44"/>
      <c r="AG3" s="44"/>
      <c r="AH3" s="44"/>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row>
    <row r="4" spans="1:175" ht="17.25" customHeight="1" x14ac:dyDescent="0.35">
      <c r="A4" s="202"/>
      <c r="B4" s="376">
        <f>IF(COUNTIF($D8:$D37,"*")&gt;0,(COUNTIFS($D8:$D37,"*",$F8:$F37,"1",V8:V37,"&gt;=0")+COUNTIFS($D8:$D37,"*",$F8:$F37,"&lt;&gt;1",E8:E37,"*"))/COUNTIF($D8:$D37,"*"),0)</f>
        <v>0</v>
      </c>
      <c r="C4" s="376"/>
      <c r="D4" s="376"/>
      <c r="E4" s="229"/>
      <c r="F4" s="6"/>
      <c r="G4" s="378" t="s">
        <v>71</v>
      </c>
      <c r="H4" s="379"/>
      <c r="I4" s="182"/>
      <c r="J4" s="380" t="s">
        <v>72</v>
      </c>
      <c r="K4" s="380"/>
      <c r="L4" s="380"/>
      <c r="M4" s="380"/>
      <c r="N4" s="380"/>
      <c r="O4" s="182"/>
      <c r="P4" s="380" t="s">
        <v>73</v>
      </c>
      <c r="Q4" s="380"/>
      <c r="R4" s="380"/>
      <c r="S4" s="380"/>
      <c r="T4" s="380"/>
      <c r="U4" s="180"/>
      <c r="V4" s="381" t="s">
        <v>74</v>
      </c>
      <c r="W4" s="382"/>
      <c r="X4" s="180"/>
      <c r="Y4" s="180"/>
      <c r="Z4" s="180"/>
      <c r="AA4" s="370" t="s">
        <v>94</v>
      </c>
      <c r="AB4" s="371"/>
      <c r="AC4" s="371"/>
      <c r="AD4" s="371"/>
      <c r="AE4" s="371"/>
      <c r="AF4" s="371"/>
      <c r="AG4" s="372"/>
      <c r="AH4" s="44"/>
      <c r="AL4" s="179"/>
      <c r="AM4" s="179"/>
      <c r="AN4" s="179"/>
      <c r="AO4" s="179"/>
      <c r="AP4" s="179"/>
      <c r="AQ4" s="179"/>
      <c r="AR4" s="179"/>
      <c r="AS4" s="179"/>
      <c r="AT4" s="179"/>
      <c r="AU4" s="179"/>
      <c r="AV4" s="179"/>
      <c r="AW4" s="179"/>
      <c r="AX4" s="179"/>
      <c r="AY4" s="179"/>
      <c r="AZ4" s="179"/>
      <c r="BA4" s="179"/>
      <c r="BB4" s="179"/>
      <c r="BC4" s="179"/>
      <c r="BD4" s="179"/>
      <c r="BE4" s="179"/>
      <c r="BF4" s="179"/>
      <c r="BG4" s="179"/>
      <c r="BH4" s="179"/>
      <c r="BI4" s="179"/>
      <c r="BJ4" s="179"/>
      <c r="BK4" s="179"/>
      <c r="BL4" s="179"/>
      <c r="BM4" s="179"/>
      <c r="BN4" s="179"/>
      <c r="BO4" s="179"/>
      <c r="BP4" s="179"/>
      <c r="BQ4" s="179"/>
      <c r="BR4" s="179"/>
      <c r="BS4" s="179"/>
      <c r="BT4" s="179"/>
      <c r="BU4" s="179"/>
    </row>
    <row r="5" spans="1:175" ht="12.95" customHeight="1" x14ac:dyDescent="0.25">
      <c r="A5" s="183"/>
      <c r="B5" s="232"/>
      <c r="C5" s="233"/>
      <c r="D5" s="184"/>
      <c r="E5" s="234"/>
      <c r="F5" s="185"/>
      <c r="G5" s="234"/>
      <c r="H5" s="234"/>
      <c r="I5" s="185"/>
      <c r="J5" s="234"/>
      <c r="K5" s="234"/>
      <c r="L5" s="234"/>
      <c r="M5" s="234"/>
      <c r="N5" s="234"/>
      <c r="O5" s="185"/>
      <c r="P5" s="234"/>
      <c r="Q5" s="234"/>
      <c r="R5" s="234"/>
      <c r="S5" s="234"/>
      <c r="T5" s="235"/>
      <c r="U5" s="180"/>
      <c r="V5" s="180"/>
      <c r="W5" s="180"/>
      <c r="X5" s="180"/>
      <c r="Y5" s="180"/>
      <c r="Z5" s="180"/>
      <c r="AA5" s="44"/>
      <c r="AB5" s="44"/>
      <c r="AC5" s="44"/>
      <c r="AD5" s="44"/>
      <c r="AE5" s="44"/>
      <c r="AF5" s="44"/>
      <c r="AG5" s="44"/>
      <c r="AH5" s="44"/>
    </row>
    <row r="6" spans="1:175" s="188" customFormat="1" ht="61.35" customHeight="1" x14ac:dyDescent="0.35">
      <c r="A6" s="181"/>
      <c r="B6" s="230" t="s">
        <v>69</v>
      </c>
      <c r="C6" s="231" t="s">
        <v>103</v>
      </c>
      <c r="D6" s="275" t="s">
        <v>70</v>
      </c>
      <c r="E6" s="276" t="s">
        <v>90</v>
      </c>
      <c r="F6" s="182"/>
      <c r="G6" s="236" t="s">
        <v>99</v>
      </c>
      <c r="H6" s="237" t="s">
        <v>91</v>
      </c>
      <c r="I6" s="182"/>
      <c r="J6" s="236" t="s">
        <v>97</v>
      </c>
      <c r="K6" s="237" t="s">
        <v>96</v>
      </c>
      <c r="L6" s="238" t="s">
        <v>75</v>
      </c>
      <c r="M6" s="236" t="s">
        <v>76</v>
      </c>
      <c r="N6" s="236" t="s">
        <v>77</v>
      </c>
      <c r="O6" s="182"/>
      <c r="P6" s="236" t="s">
        <v>98</v>
      </c>
      <c r="Q6" s="237" t="s">
        <v>92</v>
      </c>
      <c r="R6" s="238" t="s">
        <v>78</v>
      </c>
      <c r="S6" s="236" t="s">
        <v>79</v>
      </c>
      <c r="T6" s="238" t="s">
        <v>80</v>
      </c>
      <c r="U6" s="186"/>
      <c r="V6" s="237" t="s">
        <v>93</v>
      </c>
      <c r="W6" s="238" t="s">
        <v>81</v>
      </c>
      <c r="X6" s="186"/>
      <c r="Y6" s="239" t="s">
        <v>95</v>
      </c>
      <c r="Z6" s="186"/>
      <c r="AA6" s="249" t="s">
        <v>82</v>
      </c>
      <c r="AB6" s="250" t="s">
        <v>84</v>
      </c>
      <c r="AC6" s="250" t="s">
        <v>83</v>
      </c>
      <c r="AD6" s="250" t="s">
        <v>85</v>
      </c>
      <c r="AE6" s="250" t="s">
        <v>86</v>
      </c>
      <c r="AF6" s="250" t="s">
        <v>87</v>
      </c>
      <c r="AG6" s="251" t="s">
        <v>88</v>
      </c>
      <c r="AH6" s="187"/>
      <c r="AI6" s="179"/>
      <c r="AJ6" s="179"/>
      <c r="AK6" s="179"/>
      <c r="AL6" s="179"/>
      <c r="AM6" s="179"/>
      <c r="AN6" s="179"/>
      <c r="AO6" s="179"/>
      <c r="AP6" s="179"/>
      <c r="AQ6" s="179"/>
      <c r="AR6" s="179"/>
      <c r="AS6" s="179"/>
      <c r="AT6" s="179"/>
      <c r="AU6" s="179"/>
      <c r="AV6" s="179"/>
      <c r="AW6" s="179"/>
      <c r="AX6" s="179"/>
      <c r="AY6" s="179"/>
      <c r="AZ6" s="179"/>
      <c r="BA6" s="179"/>
      <c r="BB6" s="179"/>
      <c r="BC6" s="179"/>
      <c r="BD6" s="179"/>
      <c r="BE6" s="179"/>
      <c r="BF6" s="179"/>
      <c r="BG6" s="179"/>
      <c r="BH6" s="179"/>
      <c r="BI6" s="179"/>
      <c r="BJ6" s="179"/>
      <c r="BK6" s="179"/>
      <c r="BL6" s="179"/>
      <c r="BM6" s="179"/>
      <c r="BN6" s="179"/>
      <c r="BO6" s="179"/>
      <c r="BP6" s="179"/>
      <c r="BQ6" s="179"/>
      <c r="BR6" s="179"/>
      <c r="BS6" s="179"/>
      <c r="BT6" s="179"/>
      <c r="BU6" s="179"/>
      <c r="BV6" s="179"/>
      <c r="BW6" s="179"/>
      <c r="BX6" s="179"/>
      <c r="BY6" s="179"/>
      <c r="BZ6" s="179"/>
      <c r="CA6" s="179"/>
      <c r="CB6" s="179"/>
      <c r="CC6" s="179"/>
      <c r="CD6" s="179"/>
      <c r="CE6" s="179"/>
      <c r="CF6" s="179"/>
      <c r="CG6" s="179"/>
      <c r="CH6" s="179"/>
      <c r="CI6" s="179"/>
      <c r="CJ6" s="179"/>
      <c r="CK6" s="179"/>
      <c r="CL6" s="179"/>
      <c r="CM6" s="179"/>
      <c r="CN6" s="179"/>
      <c r="CO6" s="179"/>
      <c r="CP6" s="179"/>
      <c r="CQ6" s="179"/>
      <c r="CR6" s="179"/>
      <c r="CS6" s="179"/>
      <c r="CT6" s="179"/>
      <c r="CU6" s="179"/>
      <c r="CV6" s="179"/>
      <c r="CW6" s="179"/>
      <c r="CX6" s="179"/>
      <c r="CY6" s="179"/>
      <c r="CZ6" s="179"/>
      <c r="DA6" s="179"/>
      <c r="DB6" s="179"/>
      <c r="DC6" s="179"/>
      <c r="DD6" s="179"/>
      <c r="DE6" s="179"/>
      <c r="DF6" s="179"/>
      <c r="DG6" s="179"/>
      <c r="DH6" s="179"/>
      <c r="DI6" s="179"/>
      <c r="DJ6" s="179"/>
      <c r="DK6" s="179"/>
      <c r="DL6" s="179"/>
      <c r="DM6" s="179"/>
      <c r="DN6" s="179"/>
      <c r="DO6" s="179"/>
      <c r="DP6" s="179"/>
      <c r="DQ6" s="179"/>
      <c r="DR6" s="179"/>
      <c r="DS6" s="179"/>
      <c r="DT6" s="179"/>
      <c r="DU6" s="179"/>
      <c r="DV6" s="179"/>
      <c r="DW6" s="179"/>
      <c r="DX6" s="179"/>
      <c r="DY6" s="179"/>
      <c r="DZ6" s="179"/>
      <c r="EA6" s="179"/>
      <c r="EB6" s="179"/>
      <c r="EC6" s="179"/>
      <c r="ED6" s="179"/>
      <c r="EE6" s="179"/>
      <c r="EF6" s="179"/>
      <c r="EG6" s="179"/>
      <c r="EH6" s="179"/>
      <c r="EI6" s="179"/>
      <c r="EJ6" s="179"/>
      <c r="EK6" s="179"/>
      <c r="EL6" s="179"/>
      <c r="EM6" s="179"/>
      <c r="EN6" s="179"/>
      <c r="EO6" s="179"/>
      <c r="EP6" s="179"/>
      <c r="EQ6" s="179"/>
      <c r="ER6" s="179"/>
      <c r="ES6" s="179"/>
      <c r="ET6" s="179"/>
      <c r="EU6" s="179"/>
      <c r="EV6" s="179"/>
      <c r="EW6" s="179"/>
      <c r="EX6" s="179"/>
      <c r="EY6" s="179"/>
      <c r="EZ6" s="179"/>
      <c r="FA6" s="179"/>
      <c r="FB6" s="179"/>
      <c r="FC6" s="179"/>
      <c r="FD6" s="179"/>
      <c r="FE6" s="179"/>
      <c r="FF6" s="179"/>
      <c r="FG6" s="179"/>
      <c r="FH6" s="179"/>
      <c r="FI6" s="179"/>
      <c r="FJ6" s="179"/>
      <c r="FK6" s="179"/>
      <c r="FL6" s="179"/>
      <c r="FM6" s="179"/>
      <c r="FN6" s="179"/>
      <c r="FO6" s="179"/>
      <c r="FP6" s="179"/>
      <c r="FQ6" s="179"/>
      <c r="FR6" s="179"/>
      <c r="FS6" s="179"/>
    </row>
    <row r="7" spans="1:175" s="188" customFormat="1" ht="4.7" customHeight="1" x14ac:dyDescent="0.25">
      <c r="A7" s="181"/>
      <c r="B7" s="181"/>
      <c r="C7" s="189"/>
      <c r="D7" s="190"/>
      <c r="E7" s="191"/>
      <c r="F7" s="192"/>
      <c r="G7" s="191"/>
      <c r="H7" s="191"/>
      <c r="I7" s="192"/>
      <c r="J7" s="191"/>
      <c r="K7" s="191"/>
      <c r="L7" s="191"/>
      <c r="M7" s="191"/>
      <c r="N7" s="191"/>
      <c r="O7" s="185"/>
      <c r="P7" s="191"/>
      <c r="Q7" s="191"/>
      <c r="R7" s="191"/>
      <c r="S7" s="191"/>
      <c r="T7" s="191"/>
      <c r="U7" s="192"/>
      <c r="V7" s="192"/>
      <c r="W7" s="192"/>
      <c r="X7" s="192"/>
      <c r="Y7" s="192"/>
      <c r="Z7" s="192"/>
      <c r="AA7" s="187"/>
      <c r="AB7" s="187"/>
      <c r="AC7" s="187"/>
      <c r="AD7" s="187"/>
      <c r="AE7" s="187"/>
      <c r="AF7" s="187"/>
      <c r="AG7" s="187"/>
      <c r="AH7" s="187"/>
      <c r="AI7" s="179"/>
      <c r="AJ7" s="179"/>
      <c r="AK7" s="179"/>
      <c r="AL7" s="179"/>
      <c r="AM7" s="179"/>
      <c r="AN7" s="179"/>
      <c r="AO7" s="179"/>
      <c r="AP7" s="179"/>
      <c r="AQ7" s="179"/>
      <c r="AR7" s="179"/>
      <c r="AS7" s="179"/>
      <c r="AT7" s="179"/>
      <c r="AU7" s="179"/>
      <c r="AV7" s="179"/>
      <c r="AW7" s="179"/>
      <c r="AX7" s="179"/>
      <c r="AY7" s="179"/>
      <c r="AZ7" s="179"/>
      <c r="BA7" s="179"/>
      <c r="BB7" s="179"/>
      <c r="BC7" s="179"/>
      <c r="BD7" s="179"/>
      <c r="BE7" s="179"/>
      <c r="BF7" s="179"/>
      <c r="BG7" s="179"/>
      <c r="BH7" s="179"/>
      <c r="BI7" s="179"/>
      <c r="BJ7" s="179"/>
      <c r="BK7" s="179"/>
      <c r="BL7" s="179"/>
      <c r="BM7" s="179"/>
      <c r="BN7" s="179"/>
      <c r="BO7" s="179"/>
      <c r="BP7" s="179"/>
      <c r="BQ7" s="179"/>
      <c r="BR7" s="179"/>
      <c r="BS7" s="179"/>
      <c r="BT7" s="179"/>
      <c r="BU7" s="179"/>
      <c r="BV7" s="179"/>
      <c r="BW7" s="179"/>
      <c r="BX7" s="179"/>
      <c r="BY7" s="179"/>
      <c r="BZ7" s="179"/>
      <c r="CA7" s="179"/>
      <c r="CB7" s="179"/>
      <c r="CC7" s="179"/>
      <c r="CD7" s="179"/>
      <c r="CE7" s="179"/>
      <c r="CF7" s="179"/>
      <c r="CG7" s="179"/>
      <c r="CH7" s="179"/>
      <c r="CI7" s="179"/>
      <c r="CJ7" s="179"/>
      <c r="CK7" s="179"/>
      <c r="CL7" s="179"/>
      <c r="CM7" s="179"/>
      <c r="CN7" s="179"/>
      <c r="CO7" s="179"/>
      <c r="CP7" s="179"/>
      <c r="CQ7" s="179"/>
      <c r="CR7" s="179"/>
      <c r="CS7" s="179"/>
      <c r="CT7" s="179"/>
      <c r="CU7" s="179"/>
      <c r="CV7" s="179"/>
      <c r="CW7" s="179"/>
      <c r="CX7" s="179"/>
      <c r="CY7" s="179"/>
      <c r="CZ7" s="179"/>
      <c r="DA7" s="179"/>
      <c r="DB7" s="179"/>
      <c r="DC7" s="179"/>
      <c r="DD7" s="179"/>
      <c r="DE7" s="179"/>
      <c r="DF7" s="179"/>
      <c r="DG7" s="179"/>
      <c r="DH7" s="179"/>
      <c r="DI7" s="179"/>
      <c r="DJ7" s="179"/>
      <c r="DK7" s="179"/>
      <c r="DL7" s="179"/>
      <c r="DM7" s="179"/>
      <c r="DN7" s="179"/>
      <c r="DO7" s="179"/>
      <c r="DP7" s="179"/>
      <c r="DQ7" s="179"/>
      <c r="DR7" s="179"/>
      <c r="DS7" s="179"/>
      <c r="DT7" s="179"/>
      <c r="DU7" s="179"/>
      <c r="DV7" s="179"/>
      <c r="DW7" s="179"/>
      <c r="DX7" s="179"/>
      <c r="DY7" s="179"/>
      <c r="DZ7" s="179"/>
      <c r="EA7" s="179"/>
      <c r="EB7" s="179"/>
      <c r="EC7" s="179"/>
      <c r="ED7" s="179"/>
      <c r="EE7" s="179"/>
      <c r="EF7" s="179"/>
      <c r="EG7" s="179"/>
      <c r="EH7" s="179"/>
      <c r="EI7" s="179"/>
      <c r="EJ7" s="179"/>
      <c r="EK7" s="179"/>
      <c r="EL7" s="179"/>
      <c r="EM7" s="179"/>
      <c r="EN7" s="179"/>
      <c r="EO7" s="179"/>
      <c r="EP7" s="179"/>
      <c r="EQ7" s="179"/>
      <c r="ER7" s="179"/>
      <c r="ES7" s="179"/>
      <c r="ET7" s="179"/>
      <c r="EU7" s="179"/>
      <c r="EV7" s="179"/>
      <c r="EW7" s="179"/>
      <c r="EX7" s="179"/>
      <c r="EY7" s="179"/>
      <c r="EZ7" s="179"/>
      <c r="FA7" s="179"/>
      <c r="FB7" s="179"/>
      <c r="FC7" s="179"/>
      <c r="FD7" s="179"/>
      <c r="FE7" s="179"/>
      <c r="FF7" s="179"/>
      <c r="FG7" s="179"/>
      <c r="FH7" s="179"/>
      <c r="FI7" s="179"/>
      <c r="FJ7" s="179"/>
      <c r="FK7" s="179"/>
      <c r="FL7" s="179"/>
      <c r="FM7" s="179"/>
      <c r="FN7" s="179"/>
      <c r="FO7" s="179"/>
      <c r="FP7" s="179"/>
      <c r="FQ7" s="179"/>
      <c r="FR7" s="179"/>
      <c r="FS7" s="179"/>
    </row>
    <row r="8" spans="1:175" ht="6.6" customHeight="1" x14ac:dyDescent="0.25">
      <c r="A8" s="193"/>
      <c r="B8" s="220"/>
      <c r="C8" s="195"/>
      <c r="D8" s="195"/>
      <c r="E8" s="196"/>
      <c r="F8" s="182"/>
      <c r="G8" s="196"/>
      <c r="H8" s="196"/>
      <c r="I8" s="199"/>
      <c r="J8" s="196"/>
      <c r="K8" s="196"/>
      <c r="L8" s="198"/>
      <c r="M8" s="196"/>
      <c r="N8" s="196"/>
      <c r="O8" s="199"/>
      <c r="P8" s="196"/>
      <c r="Q8" s="196"/>
      <c r="R8" s="196"/>
      <c r="S8" s="196"/>
      <c r="T8" s="196"/>
      <c r="U8" s="226"/>
      <c r="V8" s="196"/>
      <c r="W8" s="196"/>
      <c r="X8" s="200"/>
      <c r="Y8" s="201"/>
      <c r="Z8" s="200"/>
      <c r="AA8" s="252"/>
      <c r="AB8" s="207"/>
      <c r="AC8" s="207"/>
      <c r="AD8" s="207"/>
      <c r="AE8" s="207"/>
      <c r="AF8" s="253"/>
      <c r="AG8" s="254"/>
      <c r="AH8" s="44"/>
    </row>
    <row r="9" spans="1:175" ht="18.95" customHeight="1" x14ac:dyDescent="0.25">
      <c r="A9" s="202">
        <v>8</v>
      </c>
      <c r="B9" s="221"/>
      <c r="C9" s="219"/>
      <c r="D9" s="203"/>
      <c r="E9" s="41"/>
      <c r="F9" s="225" t="str">
        <f t="shared" ref="F9:F36" si="0">IF(OR(ISNUMBER(SEARCH("N",$E9)),ISNUMBER(SEARCH("E",$E9))),1,"")</f>
        <v/>
      </c>
      <c r="G9" s="41"/>
      <c r="H9" s="41"/>
      <c r="I9" s="241" t="str">
        <f t="shared" ref="I9:I36" si="1">IF(G9="S",IF(H9=3,1,IF(H9=2,0.6,IF(H9=1,0.3,0))),"")</f>
        <v/>
      </c>
      <c r="J9" s="41"/>
      <c r="K9" s="41"/>
      <c r="L9" s="41"/>
      <c r="M9" s="41"/>
      <c r="N9" s="41"/>
      <c r="O9" s="241" t="str">
        <f>IF(AND($F9=1,J9="S"),IF(K9=3,1,IF(K9=2,0.6,IF(K9=1,0.3,0))),"")</f>
        <v/>
      </c>
      <c r="P9" s="41"/>
      <c r="Q9" s="41"/>
      <c r="R9" s="41"/>
      <c r="S9" s="41"/>
      <c r="T9" s="41"/>
      <c r="U9" s="241" t="str">
        <f>IF(AND($F9=1,P9="S"),IF(Q9=3,1,IF(Q9=2,0.6,IF(Q9=1,0.3,0))),"")</f>
        <v/>
      </c>
      <c r="V9" s="240"/>
      <c r="W9" s="240"/>
      <c r="X9" s="241" t="str">
        <f>IF($F9=1,IF(V9=3,1,IF(V9=2,0.6,IF(V9=1,0.3,0))),"")</f>
        <v/>
      </c>
      <c r="Y9" s="277" t="str">
        <f>IF(AND(A9=8,NOT(ISBLANK(D9))),IF(F9&lt;&gt;1,I9,ROUND((IF(I9&lt;&gt;"",I9*30,0)+IF(O9&lt;&gt;"",O9*20,0)+IF(U9&lt;&gt;"",U9*30,0)+IF(X9&lt;&gt;"",X9*20,0))/((I9&lt;&gt;"")*30+(O9&lt;&gt;"")*20+(U9&lt;&gt;"")*30+(X9&lt;&gt;"")*20),2)),"")</f>
        <v/>
      </c>
      <c r="Z9" s="200"/>
      <c r="AA9" s="205"/>
      <c r="AB9" s="55"/>
      <c r="AC9" s="205"/>
      <c r="AD9" s="205"/>
      <c r="AE9" s="205"/>
      <c r="AF9" s="205"/>
      <c r="AG9" s="206"/>
      <c r="AH9" s="44"/>
    </row>
    <row r="10" spans="1:175" ht="18.95" customHeight="1" x14ac:dyDescent="0.25">
      <c r="A10" s="202">
        <v>8</v>
      </c>
      <c r="B10" s="221"/>
      <c r="C10" s="219"/>
      <c r="D10" s="203"/>
      <c r="E10" s="41"/>
      <c r="F10" s="225" t="str">
        <f t="shared" si="0"/>
        <v/>
      </c>
      <c r="G10" s="41"/>
      <c r="H10" s="41"/>
      <c r="I10" s="241" t="str">
        <f t="shared" si="1"/>
        <v/>
      </c>
      <c r="J10" s="41"/>
      <c r="K10" s="41"/>
      <c r="L10" s="41"/>
      <c r="M10" s="41"/>
      <c r="N10" s="41"/>
      <c r="O10" s="241" t="str">
        <f t="shared" ref="O10:O27" si="2">IF(AND($F10=1,J10="S"),IF(K10=3,1,IF(K10=2,0.6,IF(K10=1,0.3,0))),"")</f>
        <v/>
      </c>
      <c r="P10" s="41"/>
      <c r="Q10" s="41"/>
      <c r="R10" s="41"/>
      <c r="S10" s="41"/>
      <c r="T10" s="41"/>
      <c r="U10" s="241" t="str">
        <f t="shared" ref="U10:U27" si="3">IF(AND($F10=1,P10="S"),IF(Q10=3,1,IF(Q10=2,0.6,IF(Q10=1,0.3,0))),"")</f>
        <v/>
      </c>
      <c r="V10" s="240"/>
      <c r="W10" s="240"/>
      <c r="X10" s="241" t="str">
        <f t="shared" ref="X10:X27" si="4">IF($F10=1,IF(V10=3,1,IF(V10=2,0.6,IF(V10=1,0.3,0))),"")</f>
        <v/>
      </c>
      <c r="Y10" s="277" t="str">
        <f t="shared" ref="Y10:Y36" si="5">IF(AND(A10=8,NOT(ISBLANK(D10))),IF(F10&lt;&gt;1,I10,ROUND((IF(I10&lt;&gt;"",I10*30,0)+IF(O10&lt;&gt;"",O10*20,0)+IF(U10&lt;&gt;"",U10*30,0)+IF(X10&lt;&gt;"",X10*20,0))/((I10&lt;&gt;"")*30+(O10&lt;&gt;"")*20+(U10&lt;&gt;"")*30+(X10&lt;&gt;"")*20),2)),"")</f>
        <v/>
      </c>
      <c r="Z10" s="200"/>
      <c r="AA10" s="205"/>
      <c r="AB10" s="55"/>
      <c r="AC10" s="205"/>
      <c r="AD10" s="205"/>
      <c r="AE10" s="205"/>
      <c r="AF10" s="205"/>
      <c r="AG10" s="206"/>
      <c r="AH10" s="44"/>
    </row>
    <row r="11" spans="1:175" ht="18.95" customHeight="1" x14ac:dyDescent="0.25">
      <c r="A11" s="202">
        <v>8</v>
      </c>
      <c r="B11" s="221"/>
      <c r="C11" s="219"/>
      <c r="D11" s="203"/>
      <c r="E11" s="41"/>
      <c r="F11" s="225" t="str">
        <f t="shared" si="0"/>
        <v/>
      </c>
      <c r="G11" s="41"/>
      <c r="H11" s="41"/>
      <c r="I11" s="241" t="str">
        <f t="shared" si="1"/>
        <v/>
      </c>
      <c r="J11" s="41"/>
      <c r="K11" s="41"/>
      <c r="L11" s="41"/>
      <c r="M11" s="41"/>
      <c r="N11" s="41"/>
      <c r="O11" s="241" t="str">
        <f t="shared" si="2"/>
        <v/>
      </c>
      <c r="P11" s="41"/>
      <c r="Q11" s="41"/>
      <c r="R11" s="41"/>
      <c r="S11" s="41"/>
      <c r="T11" s="41"/>
      <c r="U11" s="241" t="str">
        <f t="shared" si="3"/>
        <v/>
      </c>
      <c r="V11" s="240"/>
      <c r="W11" s="240"/>
      <c r="X11" s="241" t="str">
        <f t="shared" si="4"/>
        <v/>
      </c>
      <c r="Y11" s="277" t="str">
        <f t="shared" si="5"/>
        <v/>
      </c>
      <c r="Z11" s="200"/>
      <c r="AA11" s="205"/>
      <c r="AB11" s="55"/>
      <c r="AC11" s="205"/>
      <c r="AD11" s="205"/>
      <c r="AE11" s="205"/>
      <c r="AF11" s="205"/>
      <c r="AG11" s="206"/>
      <c r="AH11" s="44"/>
    </row>
    <row r="12" spans="1:175" ht="18.95" customHeight="1" x14ac:dyDescent="0.25">
      <c r="A12" s="202">
        <v>8</v>
      </c>
      <c r="B12" s="221"/>
      <c r="C12" s="219"/>
      <c r="D12" s="203"/>
      <c r="E12" s="41"/>
      <c r="F12" s="225" t="str">
        <f t="shared" si="0"/>
        <v/>
      </c>
      <c r="G12" s="41"/>
      <c r="H12" s="41"/>
      <c r="I12" s="241" t="str">
        <f t="shared" si="1"/>
        <v/>
      </c>
      <c r="J12" s="41"/>
      <c r="K12" s="41"/>
      <c r="L12" s="41"/>
      <c r="M12" s="41"/>
      <c r="N12" s="41"/>
      <c r="O12" s="241" t="str">
        <f t="shared" si="2"/>
        <v/>
      </c>
      <c r="P12" s="41"/>
      <c r="Q12" s="41"/>
      <c r="R12" s="41"/>
      <c r="S12" s="41"/>
      <c r="T12" s="41"/>
      <c r="U12" s="241" t="str">
        <f t="shared" si="3"/>
        <v/>
      </c>
      <c r="V12" s="240"/>
      <c r="W12" s="240"/>
      <c r="X12" s="241" t="str">
        <f t="shared" si="4"/>
        <v/>
      </c>
      <c r="Y12" s="277" t="str">
        <f t="shared" si="5"/>
        <v/>
      </c>
      <c r="Z12" s="200"/>
      <c r="AA12" s="205"/>
      <c r="AB12" s="55"/>
      <c r="AC12" s="205"/>
      <c r="AD12" s="205"/>
      <c r="AE12" s="205"/>
      <c r="AF12" s="205"/>
      <c r="AG12" s="206"/>
      <c r="AH12" s="44"/>
    </row>
    <row r="13" spans="1:175" ht="18.95" customHeight="1" x14ac:dyDescent="0.25">
      <c r="A13" s="202">
        <v>8</v>
      </c>
      <c r="B13" s="221"/>
      <c r="C13" s="219"/>
      <c r="D13" s="203"/>
      <c r="E13" s="41"/>
      <c r="F13" s="225" t="str">
        <f t="shared" si="0"/>
        <v/>
      </c>
      <c r="G13" s="41"/>
      <c r="H13" s="41"/>
      <c r="I13" s="241" t="str">
        <f t="shared" si="1"/>
        <v/>
      </c>
      <c r="J13" s="41"/>
      <c r="K13" s="41"/>
      <c r="L13" s="41"/>
      <c r="M13" s="41"/>
      <c r="N13" s="41"/>
      <c r="O13" s="241" t="str">
        <f t="shared" si="2"/>
        <v/>
      </c>
      <c r="P13" s="41"/>
      <c r="Q13" s="41"/>
      <c r="R13" s="41"/>
      <c r="S13" s="41"/>
      <c r="T13" s="41"/>
      <c r="U13" s="241" t="str">
        <f t="shared" si="3"/>
        <v/>
      </c>
      <c r="V13" s="240"/>
      <c r="W13" s="240"/>
      <c r="X13" s="241" t="str">
        <f t="shared" si="4"/>
        <v/>
      </c>
      <c r="Y13" s="277" t="str">
        <f t="shared" si="5"/>
        <v/>
      </c>
      <c r="Z13" s="200"/>
      <c r="AA13" s="205"/>
      <c r="AB13" s="55"/>
      <c r="AC13" s="205"/>
      <c r="AD13" s="205"/>
      <c r="AE13" s="205"/>
      <c r="AF13" s="205"/>
      <c r="AG13" s="206"/>
      <c r="AH13" s="44"/>
    </row>
    <row r="14" spans="1:175" ht="18.95" customHeight="1" x14ac:dyDescent="0.25">
      <c r="A14" s="202">
        <v>8</v>
      </c>
      <c r="B14" s="221"/>
      <c r="C14" s="219"/>
      <c r="D14" s="203"/>
      <c r="E14" s="41"/>
      <c r="F14" s="225" t="str">
        <f t="shared" si="0"/>
        <v/>
      </c>
      <c r="G14" s="41"/>
      <c r="H14" s="41"/>
      <c r="I14" s="241" t="str">
        <f t="shared" si="1"/>
        <v/>
      </c>
      <c r="J14" s="41"/>
      <c r="K14" s="41"/>
      <c r="L14" s="41"/>
      <c r="M14" s="41"/>
      <c r="N14" s="41"/>
      <c r="O14" s="241" t="str">
        <f t="shared" si="2"/>
        <v/>
      </c>
      <c r="P14" s="41"/>
      <c r="Q14" s="41"/>
      <c r="R14" s="41"/>
      <c r="S14" s="41"/>
      <c r="T14" s="41"/>
      <c r="U14" s="241" t="str">
        <f t="shared" si="3"/>
        <v/>
      </c>
      <c r="V14" s="240"/>
      <c r="W14" s="240"/>
      <c r="X14" s="241" t="str">
        <f t="shared" si="4"/>
        <v/>
      </c>
      <c r="Y14" s="277" t="str">
        <f t="shared" si="5"/>
        <v/>
      </c>
      <c r="Z14" s="200"/>
      <c r="AA14" s="205"/>
      <c r="AB14" s="55"/>
      <c r="AC14" s="205"/>
      <c r="AD14" s="205"/>
      <c r="AE14" s="205"/>
      <c r="AF14" s="205"/>
      <c r="AG14" s="206"/>
      <c r="AH14" s="44"/>
    </row>
    <row r="15" spans="1:175" ht="18.95" customHeight="1" x14ac:dyDescent="0.25">
      <c r="A15" s="202">
        <v>8</v>
      </c>
      <c r="B15" s="221"/>
      <c r="C15" s="219"/>
      <c r="D15" s="203"/>
      <c r="E15" s="41"/>
      <c r="F15" s="225" t="str">
        <f t="shared" si="0"/>
        <v/>
      </c>
      <c r="G15" s="41"/>
      <c r="H15" s="41"/>
      <c r="I15" s="241" t="str">
        <f t="shared" si="1"/>
        <v/>
      </c>
      <c r="J15" s="41"/>
      <c r="K15" s="41"/>
      <c r="L15" s="41"/>
      <c r="M15" s="41"/>
      <c r="N15" s="41"/>
      <c r="O15" s="241" t="str">
        <f t="shared" si="2"/>
        <v/>
      </c>
      <c r="P15" s="41"/>
      <c r="Q15" s="41"/>
      <c r="R15" s="41"/>
      <c r="S15" s="41"/>
      <c r="T15" s="41"/>
      <c r="U15" s="241" t="str">
        <f t="shared" si="3"/>
        <v/>
      </c>
      <c r="V15" s="240"/>
      <c r="W15" s="240"/>
      <c r="X15" s="241" t="str">
        <f t="shared" si="4"/>
        <v/>
      </c>
      <c r="Y15" s="277" t="str">
        <f t="shared" si="5"/>
        <v/>
      </c>
      <c r="Z15" s="200"/>
      <c r="AA15" s="205"/>
      <c r="AB15" s="55"/>
      <c r="AC15" s="205"/>
      <c r="AD15" s="205"/>
      <c r="AE15" s="205"/>
      <c r="AF15" s="205"/>
      <c r="AG15" s="206"/>
      <c r="AH15" s="44"/>
    </row>
    <row r="16" spans="1:175" ht="18.95" customHeight="1" x14ac:dyDescent="0.25">
      <c r="A16" s="202">
        <v>8</v>
      </c>
      <c r="B16" s="221"/>
      <c r="C16" s="219"/>
      <c r="D16" s="203"/>
      <c r="E16" s="41"/>
      <c r="F16" s="225" t="str">
        <f t="shared" si="0"/>
        <v/>
      </c>
      <c r="G16" s="41"/>
      <c r="H16" s="41"/>
      <c r="I16" s="241" t="str">
        <f t="shared" si="1"/>
        <v/>
      </c>
      <c r="J16" s="41"/>
      <c r="K16" s="41"/>
      <c r="L16" s="41"/>
      <c r="M16" s="41"/>
      <c r="N16" s="41"/>
      <c r="O16" s="241" t="str">
        <f t="shared" si="2"/>
        <v/>
      </c>
      <c r="P16" s="41"/>
      <c r="Q16" s="41"/>
      <c r="R16" s="41"/>
      <c r="S16" s="41"/>
      <c r="T16" s="41"/>
      <c r="U16" s="241" t="str">
        <f t="shared" si="3"/>
        <v/>
      </c>
      <c r="V16" s="240"/>
      <c r="W16" s="240"/>
      <c r="X16" s="241" t="str">
        <f t="shared" si="4"/>
        <v/>
      </c>
      <c r="Y16" s="277" t="str">
        <f t="shared" si="5"/>
        <v/>
      </c>
      <c r="Z16" s="200"/>
      <c r="AA16" s="205"/>
      <c r="AB16" s="55"/>
      <c r="AC16" s="205"/>
      <c r="AD16" s="205"/>
      <c r="AE16" s="205"/>
      <c r="AF16" s="205"/>
      <c r="AG16" s="206"/>
      <c r="AH16" s="44"/>
    </row>
    <row r="17" spans="1:34" ht="18.95" customHeight="1" x14ac:dyDescent="0.25">
      <c r="A17" s="202">
        <v>8</v>
      </c>
      <c r="B17" s="221"/>
      <c r="C17" s="219"/>
      <c r="D17" s="203"/>
      <c r="E17" s="41"/>
      <c r="F17" s="225" t="str">
        <f t="shared" si="0"/>
        <v/>
      </c>
      <c r="G17" s="41"/>
      <c r="H17" s="41"/>
      <c r="I17" s="241" t="str">
        <f t="shared" si="1"/>
        <v/>
      </c>
      <c r="J17" s="41"/>
      <c r="K17" s="41"/>
      <c r="L17" s="41"/>
      <c r="M17" s="41"/>
      <c r="N17" s="41"/>
      <c r="O17" s="241" t="str">
        <f t="shared" si="2"/>
        <v/>
      </c>
      <c r="P17" s="41"/>
      <c r="Q17" s="41"/>
      <c r="R17" s="41"/>
      <c r="S17" s="41"/>
      <c r="T17" s="41"/>
      <c r="U17" s="241" t="str">
        <f t="shared" si="3"/>
        <v/>
      </c>
      <c r="V17" s="240"/>
      <c r="W17" s="240"/>
      <c r="X17" s="241" t="str">
        <f t="shared" si="4"/>
        <v/>
      </c>
      <c r="Y17" s="277" t="str">
        <f t="shared" si="5"/>
        <v/>
      </c>
      <c r="Z17" s="200"/>
      <c r="AA17" s="205"/>
      <c r="AB17" s="55"/>
      <c r="AC17" s="205"/>
      <c r="AD17" s="205"/>
      <c r="AE17" s="205"/>
      <c r="AF17" s="205"/>
      <c r="AG17" s="206"/>
      <c r="AH17" s="44"/>
    </row>
    <row r="18" spans="1:34" ht="18.95" customHeight="1" x14ac:dyDescent="0.25">
      <c r="A18" s="202">
        <v>8</v>
      </c>
      <c r="B18" s="221"/>
      <c r="C18" s="219"/>
      <c r="D18" s="203"/>
      <c r="E18" s="41"/>
      <c r="F18" s="225" t="str">
        <f t="shared" si="0"/>
        <v/>
      </c>
      <c r="G18" s="41"/>
      <c r="H18" s="41"/>
      <c r="I18" s="241" t="str">
        <f t="shared" si="1"/>
        <v/>
      </c>
      <c r="J18" s="41"/>
      <c r="K18" s="41"/>
      <c r="L18" s="41"/>
      <c r="M18" s="41"/>
      <c r="N18" s="41"/>
      <c r="O18" s="241" t="str">
        <f t="shared" si="2"/>
        <v/>
      </c>
      <c r="P18" s="41"/>
      <c r="Q18" s="41"/>
      <c r="R18" s="41"/>
      <c r="S18" s="41"/>
      <c r="T18" s="41"/>
      <c r="U18" s="241" t="str">
        <f t="shared" si="3"/>
        <v/>
      </c>
      <c r="V18" s="240"/>
      <c r="W18" s="240"/>
      <c r="X18" s="241" t="str">
        <f t="shared" si="4"/>
        <v/>
      </c>
      <c r="Y18" s="277" t="str">
        <f t="shared" si="5"/>
        <v/>
      </c>
      <c r="Z18" s="200"/>
      <c r="AA18" s="205"/>
      <c r="AB18" s="55"/>
      <c r="AC18" s="205"/>
      <c r="AD18" s="205"/>
      <c r="AE18" s="205"/>
      <c r="AF18" s="205"/>
      <c r="AG18" s="206"/>
      <c r="AH18" s="44"/>
    </row>
    <row r="19" spans="1:34" ht="18.95" customHeight="1" x14ac:dyDescent="0.25">
      <c r="A19" s="202">
        <v>8</v>
      </c>
      <c r="B19" s="221"/>
      <c r="C19" s="219"/>
      <c r="D19" s="203"/>
      <c r="E19" s="41"/>
      <c r="F19" s="225" t="str">
        <f t="shared" si="0"/>
        <v/>
      </c>
      <c r="G19" s="41"/>
      <c r="H19" s="41"/>
      <c r="I19" s="241" t="str">
        <f t="shared" si="1"/>
        <v/>
      </c>
      <c r="J19" s="41"/>
      <c r="K19" s="41"/>
      <c r="L19" s="41"/>
      <c r="M19" s="41"/>
      <c r="N19" s="41"/>
      <c r="O19" s="241" t="str">
        <f t="shared" si="2"/>
        <v/>
      </c>
      <c r="P19" s="41"/>
      <c r="Q19" s="41"/>
      <c r="R19" s="41"/>
      <c r="S19" s="41"/>
      <c r="T19" s="41"/>
      <c r="U19" s="241" t="str">
        <f t="shared" si="3"/>
        <v/>
      </c>
      <c r="V19" s="240"/>
      <c r="W19" s="240"/>
      <c r="X19" s="241" t="str">
        <f t="shared" si="4"/>
        <v/>
      </c>
      <c r="Y19" s="277" t="str">
        <f t="shared" si="5"/>
        <v/>
      </c>
      <c r="Z19" s="200"/>
      <c r="AA19" s="205"/>
      <c r="AB19" s="55"/>
      <c r="AC19" s="205"/>
      <c r="AD19" s="205"/>
      <c r="AE19" s="205"/>
      <c r="AF19" s="205"/>
      <c r="AG19" s="206"/>
      <c r="AH19" s="44"/>
    </row>
    <row r="20" spans="1:34" ht="18.95" customHeight="1" x14ac:dyDescent="0.25">
      <c r="A20" s="202">
        <v>8</v>
      </c>
      <c r="B20" s="221"/>
      <c r="C20" s="219"/>
      <c r="D20" s="203"/>
      <c r="E20" s="41"/>
      <c r="F20" s="225" t="str">
        <f t="shared" si="0"/>
        <v/>
      </c>
      <c r="G20" s="41"/>
      <c r="H20" s="41"/>
      <c r="I20" s="241" t="str">
        <f t="shared" si="1"/>
        <v/>
      </c>
      <c r="J20" s="41"/>
      <c r="K20" s="41"/>
      <c r="L20" s="41"/>
      <c r="M20" s="41"/>
      <c r="N20" s="41"/>
      <c r="O20" s="241" t="str">
        <f t="shared" si="2"/>
        <v/>
      </c>
      <c r="P20" s="41"/>
      <c r="Q20" s="41"/>
      <c r="R20" s="41"/>
      <c r="S20" s="41"/>
      <c r="T20" s="41"/>
      <c r="U20" s="241" t="str">
        <f t="shared" si="3"/>
        <v/>
      </c>
      <c r="V20" s="240"/>
      <c r="W20" s="240"/>
      <c r="X20" s="241" t="str">
        <f t="shared" si="4"/>
        <v/>
      </c>
      <c r="Y20" s="277" t="str">
        <f t="shared" si="5"/>
        <v/>
      </c>
      <c r="Z20" s="200"/>
      <c r="AA20" s="205"/>
      <c r="AB20" s="55"/>
      <c r="AC20" s="205"/>
      <c r="AD20" s="205"/>
      <c r="AE20" s="205"/>
      <c r="AF20" s="205"/>
      <c r="AG20" s="206"/>
      <c r="AH20" s="44"/>
    </row>
    <row r="21" spans="1:34" ht="18.95" customHeight="1" x14ac:dyDescent="0.25">
      <c r="A21" s="202">
        <v>8</v>
      </c>
      <c r="B21" s="221"/>
      <c r="C21" s="219"/>
      <c r="D21" s="203"/>
      <c r="E21" s="41"/>
      <c r="F21" s="225" t="str">
        <f t="shared" si="0"/>
        <v/>
      </c>
      <c r="G21" s="41"/>
      <c r="H21" s="41"/>
      <c r="I21" s="241" t="str">
        <f t="shared" si="1"/>
        <v/>
      </c>
      <c r="J21" s="41"/>
      <c r="K21" s="41"/>
      <c r="L21" s="41"/>
      <c r="M21" s="41"/>
      <c r="N21" s="41"/>
      <c r="O21" s="241" t="str">
        <f t="shared" si="2"/>
        <v/>
      </c>
      <c r="P21" s="41"/>
      <c r="Q21" s="41"/>
      <c r="R21" s="41"/>
      <c r="S21" s="41"/>
      <c r="T21" s="41"/>
      <c r="U21" s="241" t="str">
        <f t="shared" si="3"/>
        <v/>
      </c>
      <c r="V21" s="240"/>
      <c r="W21" s="240"/>
      <c r="X21" s="241" t="str">
        <f t="shared" si="4"/>
        <v/>
      </c>
      <c r="Y21" s="277" t="str">
        <f t="shared" si="5"/>
        <v/>
      </c>
      <c r="Z21" s="200"/>
      <c r="AA21" s="205"/>
      <c r="AB21" s="55"/>
      <c r="AC21" s="205"/>
      <c r="AD21" s="205"/>
      <c r="AE21" s="205"/>
      <c r="AF21" s="205"/>
      <c r="AG21" s="206"/>
      <c r="AH21" s="44"/>
    </row>
    <row r="22" spans="1:34" ht="18.95" customHeight="1" x14ac:dyDescent="0.25">
      <c r="A22" s="202">
        <v>8</v>
      </c>
      <c r="B22" s="221"/>
      <c r="C22" s="219"/>
      <c r="D22" s="203"/>
      <c r="E22" s="41"/>
      <c r="F22" s="225" t="str">
        <f t="shared" si="0"/>
        <v/>
      </c>
      <c r="G22" s="41"/>
      <c r="H22" s="41"/>
      <c r="I22" s="241" t="str">
        <f t="shared" si="1"/>
        <v/>
      </c>
      <c r="J22" s="41"/>
      <c r="K22" s="41"/>
      <c r="L22" s="41"/>
      <c r="M22" s="41"/>
      <c r="N22" s="41"/>
      <c r="O22" s="241" t="str">
        <f t="shared" si="2"/>
        <v/>
      </c>
      <c r="P22" s="41"/>
      <c r="Q22" s="41"/>
      <c r="R22" s="41"/>
      <c r="S22" s="41"/>
      <c r="T22" s="41"/>
      <c r="U22" s="241" t="str">
        <f t="shared" si="3"/>
        <v/>
      </c>
      <c r="V22" s="240"/>
      <c r="W22" s="240"/>
      <c r="X22" s="241" t="str">
        <f t="shared" si="4"/>
        <v/>
      </c>
      <c r="Y22" s="277" t="str">
        <f t="shared" si="5"/>
        <v/>
      </c>
      <c r="Z22" s="200"/>
      <c r="AA22" s="205"/>
      <c r="AB22" s="55"/>
      <c r="AC22" s="205"/>
      <c r="AD22" s="205"/>
      <c r="AE22" s="205"/>
      <c r="AF22" s="205"/>
      <c r="AG22" s="206"/>
      <c r="AH22" s="44"/>
    </row>
    <row r="23" spans="1:34" ht="18.95" customHeight="1" x14ac:dyDescent="0.25">
      <c r="A23" s="202">
        <v>8</v>
      </c>
      <c r="B23" s="221"/>
      <c r="C23" s="219"/>
      <c r="D23" s="203"/>
      <c r="E23" s="41"/>
      <c r="F23" s="225" t="str">
        <f t="shared" si="0"/>
        <v/>
      </c>
      <c r="G23" s="41"/>
      <c r="H23" s="41"/>
      <c r="I23" s="241" t="str">
        <f t="shared" si="1"/>
        <v/>
      </c>
      <c r="J23" s="41"/>
      <c r="K23" s="41"/>
      <c r="L23" s="41"/>
      <c r="M23" s="41"/>
      <c r="N23" s="41"/>
      <c r="O23" s="241" t="str">
        <f t="shared" si="2"/>
        <v/>
      </c>
      <c r="P23" s="41"/>
      <c r="Q23" s="41"/>
      <c r="R23" s="41"/>
      <c r="S23" s="41"/>
      <c r="T23" s="41"/>
      <c r="U23" s="241" t="str">
        <f t="shared" si="3"/>
        <v/>
      </c>
      <c r="V23" s="240"/>
      <c r="W23" s="240"/>
      <c r="X23" s="241" t="str">
        <f t="shared" si="4"/>
        <v/>
      </c>
      <c r="Y23" s="277" t="str">
        <f t="shared" si="5"/>
        <v/>
      </c>
      <c r="Z23" s="200"/>
      <c r="AA23" s="205"/>
      <c r="AB23" s="55"/>
      <c r="AC23" s="205"/>
      <c r="AD23" s="205"/>
      <c r="AE23" s="205"/>
      <c r="AF23" s="205"/>
      <c r="AG23" s="206"/>
      <c r="AH23" s="44"/>
    </row>
    <row r="24" spans="1:34" ht="18.95" customHeight="1" x14ac:dyDescent="0.25">
      <c r="A24" s="202">
        <v>8</v>
      </c>
      <c r="B24" s="221"/>
      <c r="C24" s="219"/>
      <c r="D24" s="203"/>
      <c r="E24" s="41"/>
      <c r="F24" s="225" t="str">
        <f t="shared" si="0"/>
        <v/>
      </c>
      <c r="G24" s="41"/>
      <c r="H24" s="41"/>
      <c r="I24" s="241" t="str">
        <f t="shared" si="1"/>
        <v/>
      </c>
      <c r="J24" s="41"/>
      <c r="K24" s="41"/>
      <c r="L24" s="41"/>
      <c r="M24" s="41"/>
      <c r="N24" s="41"/>
      <c r="O24" s="241" t="str">
        <f t="shared" si="2"/>
        <v/>
      </c>
      <c r="P24" s="41"/>
      <c r="Q24" s="41"/>
      <c r="R24" s="41"/>
      <c r="S24" s="41"/>
      <c r="T24" s="41"/>
      <c r="U24" s="241" t="str">
        <f t="shared" si="3"/>
        <v/>
      </c>
      <c r="V24" s="240"/>
      <c r="W24" s="240"/>
      <c r="X24" s="241" t="str">
        <f t="shared" si="4"/>
        <v/>
      </c>
      <c r="Y24" s="277" t="str">
        <f t="shared" si="5"/>
        <v/>
      </c>
      <c r="Z24" s="200"/>
      <c r="AA24" s="205"/>
      <c r="AB24" s="55"/>
      <c r="AC24" s="205"/>
      <c r="AD24" s="205"/>
      <c r="AE24" s="205"/>
      <c r="AF24" s="205"/>
      <c r="AG24" s="206"/>
      <c r="AH24" s="44"/>
    </row>
    <row r="25" spans="1:34" ht="18.95" customHeight="1" x14ac:dyDescent="0.25">
      <c r="A25" s="202">
        <v>8</v>
      </c>
      <c r="B25" s="221"/>
      <c r="C25" s="219"/>
      <c r="D25" s="203"/>
      <c r="E25" s="41"/>
      <c r="F25" s="225" t="str">
        <f t="shared" si="0"/>
        <v/>
      </c>
      <c r="G25" s="41"/>
      <c r="H25" s="41"/>
      <c r="I25" s="241" t="str">
        <f t="shared" si="1"/>
        <v/>
      </c>
      <c r="J25" s="41"/>
      <c r="K25" s="41"/>
      <c r="L25" s="41"/>
      <c r="M25" s="41"/>
      <c r="N25" s="41"/>
      <c r="O25" s="241" t="str">
        <f t="shared" si="2"/>
        <v/>
      </c>
      <c r="P25" s="41"/>
      <c r="Q25" s="41"/>
      <c r="R25" s="41"/>
      <c r="S25" s="41"/>
      <c r="T25" s="41"/>
      <c r="U25" s="241" t="str">
        <f t="shared" si="3"/>
        <v/>
      </c>
      <c r="V25" s="240"/>
      <c r="W25" s="240"/>
      <c r="X25" s="241" t="str">
        <f t="shared" si="4"/>
        <v/>
      </c>
      <c r="Y25" s="277" t="str">
        <f t="shared" si="5"/>
        <v/>
      </c>
      <c r="Z25" s="200"/>
      <c r="AA25" s="205"/>
      <c r="AB25" s="55"/>
      <c r="AC25" s="205"/>
      <c r="AD25" s="205"/>
      <c r="AE25" s="205"/>
      <c r="AF25" s="205"/>
      <c r="AG25" s="206"/>
      <c r="AH25" s="44"/>
    </row>
    <row r="26" spans="1:34" ht="18.95" customHeight="1" x14ac:dyDescent="0.25">
      <c r="A26" s="202">
        <v>8</v>
      </c>
      <c r="B26" s="221"/>
      <c r="C26" s="219"/>
      <c r="D26" s="203"/>
      <c r="E26" s="41"/>
      <c r="F26" s="225" t="str">
        <f t="shared" si="0"/>
        <v/>
      </c>
      <c r="G26" s="41"/>
      <c r="H26" s="41"/>
      <c r="I26" s="241" t="str">
        <f t="shared" si="1"/>
        <v/>
      </c>
      <c r="J26" s="41"/>
      <c r="K26" s="41"/>
      <c r="L26" s="41"/>
      <c r="M26" s="41"/>
      <c r="N26" s="41"/>
      <c r="O26" s="241" t="str">
        <f t="shared" si="2"/>
        <v/>
      </c>
      <c r="P26" s="41"/>
      <c r="Q26" s="41"/>
      <c r="R26" s="41"/>
      <c r="S26" s="41"/>
      <c r="T26" s="41"/>
      <c r="U26" s="241" t="str">
        <f t="shared" si="3"/>
        <v/>
      </c>
      <c r="V26" s="240"/>
      <c r="W26" s="240"/>
      <c r="X26" s="241" t="str">
        <f t="shared" si="4"/>
        <v/>
      </c>
      <c r="Y26" s="277" t="str">
        <f t="shared" si="5"/>
        <v/>
      </c>
      <c r="Z26" s="200"/>
      <c r="AA26" s="205"/>
      <c r="AB26" s="55"/>
      <c r="AC26" s="205"/>
      <c r="AD26" s="205"/>
      <c r="AE26" s="205"/>
      <c r="AF26" s="205"/>
      <c r="AG26" s="206"/>
      <c r="AH26" s="44"/>
    </row>
    <row r="27" spans="1:34" ht="18.95" customHeight="1" x14ac:dyDescent="0.25">
      <c r="A27" s="202">
        <v>8</v>
      </c>
      <c r="B27" s="221"/>
      <c r="C27" s="219"/>
      <c r="D27" s="203"/>
      <c r="E27" s="41"/>
      <c r="F27" s="225" t="str">
        <f t="shared" si="0"/>
        <v/>
      </c>
      <c r="G27" s="41"/>
      <c r="H27" s="41"/>
      <c r="I27" s="241" t="str">
        <f t="shared" si="1"/>
        <v/>
      </c>
      <c r="J27" s="41"/>
      <c r="K27" s="41"/>
      <c r="L27" s="41"/>
      <c r="M27" s="41"/>
      <c r="N27" s="41"/>
      <c r="O27" s="241" t="str">
        <f t="shared" si="2"/>
        <v/>
      </c>
      <c r="P27" s="41"/>
      <c r="Q27" s="41"/>
      <c r="R27" s="41"/>
      <c r="S27" s="41"/>
      <c r="T27" s="41"/>
      <c r="U27" s="241" t="str">
        <f t="shared" si="3"/>
        <v/>
      </c>
      <c r="V27" s="240"/>
      <c r="W27" s="240"/>
      <c r="X27" s="241" t="str">
        <f t="shared" si="4"/>
        <v/>
      </c>
      <c r="Y27" s="277" t="str">
        <f t="shared" si="5"/>
        <v/>
      </c>
      <c r="Z27" s="200"/>
      <c r="AA27" s="205"/>
      <c r="AB27" s="55"/>
      <c r="AC27" s="205"/>
      <c r="AD27" s="205"/>
      <c r="AE27" s="205"/>
      <c r="AF27" s="205"/>
      <c r="AG27" s="206"/>
      <c r="AH27" s="44"/>
    </row>
    <row r="28" spans="1:34" ht="20.65" customHeight="1" x14ac:dyDescent="0.25">
      <c r="A28" s="202">
        <v>8</v>
      </c>
      <c r="B28" s="221"/>
      <c r="C28" s="219"/>
      <c r="D28" s="203"/>
      <c r="E28" s="41"/>
      <c r="F28" s="225" t="str">
        <f t="shared" si="0"/>
        <v/>
      </c>
      <c r="G28" s="41"/>
      <c r="H28" s="41"/>
      <c r="I28" s="241" t="str">
        <f t="shared" si="1"/>
        <v/>
      </c>
      <c r="J28" s="41"/>
      <c r="K28" s="41"/>
      <c r="L28" s="41"/>
      <c r="M28" s="41"/>
      <c r="N28" s="41"/>
      <c r="O28" s="241" t="str">
        <f t="shared" ref="O28:O41" si="6">IF(AND($F28=1,J28="S"),IF(K28=3,1,IF(K28=2,0.6,IF(K28=1,0.3,0))),"")</f>
        <v/>
      </c>
      <c r="P28" s="41"/>
      <c r="Q28" s="41"/>
      <c r="R28" s="41"/>
      <c r="S28" s="41"/>
      <c r="T28" s="41"/>
      <c r="U28" s="241" t="str">
        <f t="shared" ref="U28:U37" si="7">IF(AND($F28=1,P28="S"),IF(Q28=3,1,IF(Q28=2,0.6,IF(Q28=1,0.3,0))),"")</f>
        <v/>
      </c>
      <c r="V28" s="240"/>
      <c r="W28" s="240"/>
      <c r="X28" s="241" t="str">
        <f t="shared" ref="X28:X37" si="8">IF($F28=1,IF(V28=3,1,IF(V28=2,0.6,IF(V28=1,0.3,0))),"")</f>
        <v/>
      </c>
      <c r="Y28" s="277" t="str">
        <f t="shared" si="5"/>
        <v/>
      </c>
      <c r="Z28" s="200"/>
      <c r="AA28" s="205"/>
      <c r="AB28" s="55"/>
      <c r="AC28" s="205"/>
      <c r="AD28" s="205"/>
      <c r="AE28" s="205"/>
      <c r="AF28" s="205"/>
      <c r="AG28" s="206"/>
      <c r="AH28" s="44"/>
    </row>
    <row r="29" spans="1:34" ht="18.95" customHeight="1" x14ac:dyDescent="0.25">
      <c r="A29" s="202">
        <v>8</v>
      </c>
      <c r="B29" s="221"/>
      <c r="C29" s="219"/>
      <c r="D29" s="203"/>
      <c r="E29" s="41"/>
      <c r="F29" s="225" t="str">
        <f t="shared" si="0"/>
        <v/>
      </c>
      <c r="G29" s="41"/>
      <c r="H29" s="41"/>
      <c r="I29" s="241" t="str">
        <f t="shared" si="1"/>
        <v/>
      </c>
      <c r="J29" s="41"/>
      <c r="K29" s="41"/>
      <c r="L29" s="41"/>
      <c r="M29" s="41"/>
      <c r="N29" s="41"/>
      <c r="O29" s="241" t="str">
        <f t="shared" si="6"/>
        <v/>
      </c>
      <c r="P29" s="41"/>
      <c r="Q29" s="41"/>
      <c r="R29" s="41"/>
      <c r="S29" s="41"/>
      <c r="T29" s="41"/>
      <c r="U29" s="241" t="str">
        <f t="shared" si="7"/>
        <v/>
      </c>
      <c r="V29" s="240"/>
      <c r="W29" s="240"/>
      <c r="X29" s="241" t="str">
        <f t="shared" si="8"/>
        <v/>
      </c>
      <c r="Y29" s="277" t="str">
        <f t="shared" si="5"/>
        <v/>
      </c>
      <c r="Z29" s="200"/>
      <c r="AA29" s="205"/>
      <c r="AB29" s="205"/>
      <c r="AC29" s="205"/>
      <c r="AD29" s="205"/>
      <c r="AE29" s="205"/>
      <c r="AF29" s="205"/>
      <c r="AG29" s="206"/>
      <c r="AH29" s="44"/>
    </row>
    <row r="30" spans="1:34" ht="21.95" customHeight="1" x14ac:dyDescent="0.25">
      <c r="A30" s="202">
        <v>8</v>
      </c>
      <c r="B30" s="221"/>
      <c r="C30" s="219"/>
      <c r="D30" s="203"/>
      <c r="E30" s="41"/>
      <c r="F30" s="225" t="str">
        <f t="shared" si="0"/>
        <v/>
      </c>
      <c r="G30" s="41"/>
      <c r="H30" s="41"/>
      <c r="I30" s="241" t="str">
        <f t="shared" si="1"/>
        <v/>
      </c>
      <c r="J30" s="41"/>
      <c r="K30" s="41"/>
      <c r="L30" s="41"/>
      <c r="M30" s="41"/>
      <c r="N30" s="41"/>
      <c r="O30" s="241" t="str">
        <f t="shared" si="6"/>
        <v/>
      </c>
      <c r="P30" s="41"/>
      <c r="Q30" s="41"/>
      <c r="R30" s="41"/>
      <c r="S30" s="41"/>
      <c r="T30" s="41"/>
      <c r="U30" s="241" t="str">
        <f t="shared" si="7"/>
        <v/>
      </c>
      <c r="V30" s="240"/>
      <c r="W30" s="240"/>
      <c r="X30" s="241" t="str">
        <f t="shared" si="8"/>
        <v/>
      </c>
      <c r="Y30" s="277" t="str">
        <f t="shared" si="5"/>
        <v/>
      </c>
      <c r="Z30" s="200"/>
      <c r="AA30" s="205"/>
      <c r="AB30" s="205"/>
      <c r="AC30" s="205"/>
      <c r="AD30" s="205"/>
      <c r="AE30" s="205"/>
      <c r="AF30" s="205"/>
      <c r="AG30" s="206"/>
      <c r="AH30" s="44"/>
    </row>
    <row r="31" spans="1:34" ht="20.100000000000001" customHeight="1" x14ac:dyDescent="0.25">
      <c r="A31" s="202">
        <v>8</v>
      </c>
      <c r="B31" s="221"/>
      <c r="C31" s="219"/>
      <c r="D31" s="203"/>
      <c r="E31" s="41"/>
      <c r="F31" s="225" t="str">
        <f t="shared" si="0"/>
        <v/>
      </c>
      <c r="G31" s="41"/>
      <c r="H31" s="41"/>
      <c r="I31" s="241" t="str">
        <f t="shared" si="1"/>
        <v/>
      </c>
      <c r="J31" s="41"/>
      <c r="K31" s="41"/>
      <c r="L31" s="41"/>
      <c r="M31" s="41"/>
      <c r="N31" s="41"/>
      <c r="O31" s="241" t="str">
        <f t="shared" si="6"/>
        <v/>
      </c>
      <c r="P31" s="41"/>
      <c r="Q31" s="41"/>
      <c r="R31" s="41"/>
      <c r="S31" s="41"/>
      <c r="T31" s="41"/>
      <c r="U31" s="241" t="str">
        <f t="shared" si="7"/>
        <v/>
      </c>
      <c r="V31" s="240"/>
      <c r="W31" s="240"/>
      <c r="X31" s="241" t="str">
        <f t="shared" si="8"/>
        <v/>
      </c>
      <c r="Y31" s="277" t="str">
        <f t="shared" si="5"/>
        <v/>
      </c>
      <c r="Z31" s="200"/>
      <c r="AA31" s="205"/>
      <c r="AB31" s="205"/>
      <c r="AC31" s="205"/>
      <c r="AD31" s="205"/>
      <c r="AE31" s="205"/>
      <c r="AF31" s="205"/>
      <c r="AG31" s="206"/>
      <c r="AH31" s="44"/>
    </row>
    <row r="32" spans="1:34" ht="15.75" x14ac:dyDescent="0.25">
      <c r="A32" s="202">
        <v>8</v>
      </c>
      <c r="B32" s="221"/>
      <c r="C32" s="219"/>
      <c r="D32" s="203"/>
      <c r="E32" s="41"/>
      <c r="F32" s="225" t="str">
        <f t="shared" si="0"/>
        <v/>
      </c>
      <c r="G32" s="41"/>
      <c r="H32" s="41"/>
      <c r="I32" s="241" t="str">
        <f t="shared" si="1"/>
        <v/>
      </c>
      <c r="J32" s="41"/>
      <c r="K32" s="41"/>
      <c r="L32" s="41"/>
      <c r="M32" s="41"/>
      <c r="N32" s="41"/>
      <c r="O32" s="241" t="str">
        <f t="shared" si="6"/>
        <v/>
      </c>
      <c r="P32" s="41"/>
      <c r="Q32" s="41"/>
      <c r="R32" s="41"/>
      <c r="S32" s="41"/>
      <c r="T32" s="41"/>
      <c r="U32" s="241" t="str">
        <f t="shared" si="7"/>
        <v/>
      </c>
      <c r="V32" s="240"/>
      <c r="W32" s="240"/>
      <c r="X32" s="241" t="str">
        <f t="shared" si="8"/>
        <v/>
      </c>
      <c r="Y32" s="277" t="str">
        <f t="shared" si="5"/>
        <v/>
      </c>
      <c r="Z32" s="200"/>
      <c r="AA32" s="205"/>
      <c r="AB32" s="205"/>
      <c r="AC32" s="205"/>
      <c r="AD32" s="205"/>
      <c r="AE32" s="205"/>
      <c r="AF32" s="205"/>
      <c r="AG32" s="206"/>
      <c r="AH32" s="44"/>
    </row>
    <row r="33" spans="1:175" ht="15.75" x14ac:dyDescent="0.25">
      <c r="A33" s="202">
        <v>8</v>
      </c>
      <c r="B33" s="221"/>
      <c r="C33" s="219"/>
      <c r="D33" s="203"/>
      <c r="E33" s="41"/>
      <c r="F33" s="225" t="str">
        <f t="shared" si="0"/>
        <v/>
      </c>
      <c r="G33" s="41"/>
      <c r="H33" s="41"/>
      <c r="I33" s="241" t="str">
        <f t="shared" si="1"/>
        <v/>
      </c>
      <c r="J33" s="41"/>
      <c r="K33" s="41"/>
      <c r="L33" s="41"/>
      <c r="M33" s="41"/>
      <c r="N33" s="41"/>
      <c r="O33" s="241" t="str">
        <f t="shared" si="6"/>
        <v/>
      </c>
      <c r="P33" s="41"/>
      <c r="Q33" s="41"/>
      <c r="R33" s="41"/>
      <c r="S33" s="41"/>
      <c r="T33" s="41"/>
      <c r="U33" s="241" t="str">
        <f t="shared" si="7"/>
        <v/>
      </c>
      <c r="V33" s="240"/>
      <c r="W33" s="240"/>
      <c r="X33" s="241" t="str">
        <f t="shared" si="8"/>
        <v/>
      </c>
      <c r="Y33" s="277" t="str">
        <f t="shared" si="5"/>
        <v/>
      </c>
      <c r="Z33" s="200"/>
      <c r="AA33" s="205"/>
      <c r="AB33" s="205"/>
      <c r="AC33" s="205"/>
      <c r="AD33" s="205"/>
      <c r="AE33" s="205"/>
      <c r="AF33" s="205"/>
      <c r="AG33" s="206"/>
      <c r="AH33" s="44"/>
    </row>
    <row r="34" spans="1:175" ht="15.75" x14ac:dyDescent="0.25">
      <c r="A34" s="202">
        <v>8</v>
      </c>
      <c r="B34" s="221"/>
      <c r="C34" s="219"/>
      <c r="D34" s="203"/>
      <c r="E34" s="204"/>
      <c r="F34" s="225" t="str">
        <f t="shared" si="0"/>
        <v/>
      </c>
      <c r="G34" s="41"/>
      <c r="H34" s="41"/>
      <c r="I34" s="241" t="str">
        <f t="shared" si="1"/>
        <v/>
      </c>
      <c r="J34" s="41"/>
      <c r="K34" s="41"/>
      <c r="L34" s="41"/>
      <c r="M34" s="41"/>
      <c r="N34" s="41"/>
      <c r="O34" s="241" t="str">
        <f t="shared" si="6"/>
        <v/>
      </c>
      <c r="P34" s="41"/>
      <c r="Q34" s="41"/>
      <c r="R34" s="41"/>
      <c r="S34" s="41"/>
      <c r="T34" s="41"/>
      <c r="U34" s="241" t="str">
        <f t="shared" si="7"/>
        <v/>
      </c>
      <c r="V34" s="240"/>
      <c r="W34" s="240"/>
      <c r="X34" s="241" t="str">
        <f t="shared" si="8"/>
        <v/>
      </c>
      <c r="Y34" s="277" t="str">
        <f t="shared" si="5"/>
        <v/>
      </c>
      <c r="Z34" s="200"/>
      <c r="AA34" s="205"/>
      <c r="AB34" s="205"/>
      <c r="AC34" s="205"/>
      <c r="AD34" s="205"/>
      <c r="AE34" s="205"/>
      <c r="AF34" s="205"/>
      <c r="AG34" s="206"/>
      <c r="AH34" s="44"/>
    </row>
    <row r="35" spans="1:175" ht="15.75" x14ac:dyDescent="0.25">
      <c r="A35" s="202">
        <v>8</v>
      </c>
      <c r="B35" s="221"/>
      <c r="C35" s="219"/>
      <c r="D35" s="203"/>
      <c r="E35" s="204"/>
      <c r="F35" s="225" t="str">
        <f t="shared" si="0"/>
        <v/>
      </c>
      <c r="G35" s="41"/>
      <c r="H35" s="41"/>
      <c r="I35" s="241" t="str">
        <f t="shared" si="1"/>
        <v/>
      </c>
      <c r="J35" s="41"/>
      <c r="K35" s="41"/>
      <c r="L35" s="41"/>
      <c r="M35" s="41"/>
      <c r="N35" s="41"/>
      <c r="O35" s="241" t="str">
        <f t="shared" si="6"/>
        <v/>
      </c>
      <c r="P35" s="41"/>
      <c r="Q35" s="41"/>
      <c r="R35" s="41"/>
      <c r="S35" s="41"/>
      <c r="T35" s="41"/>
      <c r="U35" s="241" t="str">
        <f t="shared" si="7"/>
        <v/>
      </c>
      <c r="V35" s="240"/>
      <c r="W35" s="240"/>
      <c r="X35" s="241" t="str">
        <f t="shared" si="8"/>
        <v/>
      </c>
      <c r="Y35" s="277" t="str">
        <f t="shared" si="5"/>
        <v/>
      </c>
      <c r="Z35" s="200"/>
      <c r="AA35" s="205"/>
      <c r="AB35" s="205"/>
      <c r="AC35" s="205"/>
      <c r="AD35" s="205"/>
      <c r="AE35" s="205"/>
      <c r="AF35" s="205"/>
      <c r="AG35" s="206"/>
      <c r="AH35" s="44"/>
    </row>
    <row r="36" spans="1:175" ht="15.75" x14ac:dyDescent="0.25">
      <c r="A36" s="202">
        <v>8</v>
      </c>
      <c r="B36" s="221"/>
      <c r="C36" s="219"/>
      <c r="D36" s="203"/>
      <c r="E36" s="204"/>
      <c r="F36" s="225" t="str">
        <f t="shared" si="0"/>
        <v/>
      </c>
      <c r="G36" s="41"/>
      <c r="H36" s="41"/>
      <c r="I36" s="241" t="str">
        <f t="shared" si="1"/>
        <v/>
      </c>
      <c r="J36" s="41"/>
      <c r="K36" s="41"/>
      <c r="L36" s="41"/>
      <c r="M36" s="41"/>
      <c r="N36" s="41"/>
      <c r="O36" s="241" t="str">
        <f t="shared" si="6"/>
        <v/>
      </c>
      <c r="P36" s="41"/>
      <c r="Q36" s="41"/>
      <c r="R36" s="41"/>
      <c r="S36" s="41"/>
      <c r="T36" s="41"/>
      <c r="U36" s="241" t="str">
        <f t="shared" si="7"/>
        <v/>
      </c>
      <c r="V36" s="240"/>
      <c r="W36" s="240"/>
      <c r="X36" s="241" t="str">
        <f t="shared" si="8"/>
        <v/>
      </c>
      <c r="Y36" s="277" t="str">
        <f t="shared" si="5"/>
        <v/>
      </c>
      <c r="Z36" s="200"/>
      <c r="AA36" s="205"/>
      <c r="AB36" s="205"/>
      <c r="AC36" s="205"/>
      <c r="AD36" s="205"/>
      <c r="AE36" s="205"/>
      <c r="AF36" s="205"/>
      <c r="AG36" s="206"/>
      <c r="AH36" s="44"/>
    </row>
    <row r="37" spans="1:175" ht="6.6" customHeight="1" x14ac:dyDescent="0.25">
      <c r="A37" s="178"/>
      <c r="B37" s="194"/>
      <c r="C37" s="195"/>
      <c r="D37" s="195"/>
      <c r="E37" s="196"/>
      <c r="F37" s="197"/>
      <c r="G37" s="223"/>
      <c r="H37" s="223"/>
      <c r="I37" s="241" t="str">
        <f t="shared" ref="I37" si="9">IF(G37="S",IF(H37=3,1,IF(H37=2,0.6,IF(H37=1,0.3,0))),"")</f>
        <v/>
      </c>
      <c r="J37" s="223"/>
      <c r="K37" s="223"/>
      <c r="L37" s="224"/>
      <c r="M37" s="223"/>
      <c r="N37" s="223"/>
      <c r="O37" s="241" t="str">
        <f t="shared" si="6"/>
        <v/>
      </c>
      <c r="P37" s="196"/>
      <c r="Q37" s="196"/>
      <c r="R37" s="196"/>
      <c r="S37" s="196"/>
      <c r="T37" s="196"/>
      <c r="U37" s="241" t="str">
        <f t="shared" si="7"/>
        <v/>
      </c>
      <c r="V37" s="196"/>
      <c r="W37" s="196"/>
      <c r="X37" s="241" t="str">
        <f t="shared" si="8"/>
        <v/>
      </c>
      <c r="Y37" s="207"/>
      <c r="Z37" s="200"/>
      <c r="AA37" s="207"/>
      <c r="AB37" s="207"/>
      <c r="AC37" s="207"/>
      <c r="AD37" s="207"/>
      <c r="AE37" s="207"/>
      <c r="AF37" s="207"/>
      <c r="AG37" s="254"/>
      <c r="AH37" s="44"/>
    </row>
    <row r="38" spans="1:175" ht="15.95" customHeight="1" x14ac:dyDescent="0.25">
      <c r="A38" s="178"/>
      <c r="B38" s="272">
        <f>'Quadro Geral'!D37</f>
        <v>9</v>
      </c>
      <c r="C38" s="269" t="s">
        <v>66</v>
      </c>
      <c r="D38" s="270"/>
      <c r="E38" s="260"/>
      <c r="F38" s="210"/>
      <c r="G38" s="260"/>
      <c r="H38" s="261"/>
      <c r="I38" s="262"/>
      <c r="J38" s="260"/>
      <c r="K38" s="260"/>
      <c r="L38" s="288" t="s">
        <v>102</v>
      </c>
      <c r="M38" s="227">
        <f>COUNTIFS($D9:$D36,"*",$F9:$F36,"1",M9:M36,"S")</f>
        <v>0</v>
      </c>
      <c r="N38" s="227">
        <f>COUNTIFS($D9:$D36,"*",$F9:$F36,"1",N9:N36,"S")</f>
        <v>0</v>
      </c>
      <c r="O38" s="263" t="str">
        <f t="shared" si="6"/>
        <v/>
      </c>
      <c r="P38" s="260"/>
      <c r="Q38" s="260"/>
      <c r="R38" s="260"/>
      <c r="S38" s="260"/>
      <c r="T38" s="260"/>
      <c r="U38" s="242"/>
      <c r="V38" s="373" t="s">
        <v>100</v>
      </c>
      <c r="W38" s="373"/>
      <c r="X38" s="222"/>
      <c r="Y38" s="277">
        <f>IF(COUNTIFS(D9:D36,"*",$F9:$F36,"1")&gt;0,SUMIFS($Y9:$Y36,D9:D36,"*",$F9:$F36,"1")/COUNTIFS(D9:D36,"*",$F9:$F36,"1"),0)</f>
        <v>0</v>
      </c>
      <c r="Z38" s="222"/>
      <c r="AA38" s="44"/>
      <c r="AB38" s="44"/>
      <c r="AC38" s="44"/>
      <c r="AD38" s="44"/>
      <c r="AE38" s="44"/>
      <c r="AF38" s="44"/>
      <c r="AG38" s="44"/>
      <c r="AH38" s="44"/>
    </row>
    <row r="39" spans="1:175" ht="15.95" customHeight="1" x14ac:dyDescent="0.25">
      <c r="A39" s="178"/>
      <c r="B39" s="273">
        <f>IF(OR(Capa!B6=0,Capa!B6=1),(Y38*70+Y39*30)/100,
        IF(OR(Capa!B6=2,Capa!B6=3),((Y38*60+Y39*30)/100)+
                                                                IF(AND(Capa!B6=2,M38&gt;0),0.1,0)+
                                                                IF(AND(Capa!B6=3,M38&gt;0),0.05,0)+
                                                                IF(AND(Capa!B6=3,N38&gt;0),0.05,0),0))</f>
        <v>0</v>
      </c>
      <c r="C39" s="374" t="s">
        <v>104</v>
      </c>
      <c r="D39" s="375"/>
      <c r="E39" s="255"/>
      <c r="F39" s="210"/>
      <c r="G39" s="255"/>
      <c r="H39" s="256"/>
      <c r="I39" s="257"/>
      <c r="J39" s="255"/>
      <c r="K39" s="255"/>
      <c r="L39" s="267"/>
      <c r="M39" s="268"/>
      <c r="N39" s="268"/>
      <c r="O39" s="259"/>
      <c r="P39" s="255"/>
      <c r="Q39" s="255"/>
      <c r="R39" s="255"/>
      <c r="S39" s="255"/>
      <c r="T39" s="255"/>
      <c r="U39" s="242"/>
      <c r="V39" s="373" t="s">
        <v>101</v>
      </c>
      <c r="W39" s="373"/>
      <c r="X39" s="222"/>
      <c r="Y39" s="277">
        <f>IF(COUNTIFS(D9:D36,"*",$F9:$F36,"&lt;&gt;1")&gt;0,SUMIFS($Y9:$Y36,D9:D36,"*",$F9:$F36,"&lt;&gt;1")/COUNTIFS(D9:D36,"*",$F9:$F36,"&lt;&gt;1"),0)</f>
        <v>0</v>
      </c>
      <c r="Z39" s="222"/>
      <c r="AA39" s="44"/>
      <c r="AB39" s="44"/>
      <c r="AC39" s="44"/>
      <c r="AD39" s="44"/>
      <c r="AE39" s="44"/>
      <c r="AF39" s="44"/>
      <c r="AG39" s="44"/>
      <c r="AH39" s="44"/>
    </row>
    <row r="40" spans="1:175" ht="15.6" customHeight="1" x14ac:dyDescent="0.25">
      <c r="A40" s="178"/>
      <c r="B40" s="274">
        <f ca="1">'Quadro Geral'!F37</f>
        <v>0.45</v>
      </c>
      <c r="C40" s="269" t="s">
        <v>67</v>
      </c>
      <c r="D40" s="271"/>
      <c r="E40" s="255"/>
      <c r="F40" s="210"/>
      <c r="G40" s="255"/>
      <c r="H40" s="256"/>
      <c r="I40" s="257"/>
      <c r="J40" s="255"/>
      <c r="K40" s="256"/>
      <c r="L40" s="258"/>
      <c r="M40" s="255"/>
      <c r="N40" s="255"/>
      <c r="O40" s="259" t="str">
        <f t="shared" si="6"/>
        <v/>
      </c>
      <c r="P40" s="255"/>
      <c r="Q40" s="256"/>
      <c r="R40" s="255"/>
      <c r="S40" s="255"/>
      <c r="T40" s="255"/>
      <c r="U40" s="242"/>
      <c r="V40" s="44"/>
      <c r="W40" s="44"/>
      <c r="X40" s="44"/>
      <c r="Y40" s="44"/>
      <c r="Z40" s="222"/>
      <c r="AA40" s="44"/>
      <c r="AB40" s="44"/>
      <c r="AC40" s="44"/>
      <c r="AD40" s="44"/>
      <c r="AE40" s="44"/>
      <c r="AF40" s="44"/>
      <c r="AG40" s="44"/>
      <c r="AH40" s="44"/>
    </row>
    <row r="41" spans="1:175" ht="15.6" customHeight="1" x14ac:dyDescent="0.25">
      <c r="A41" s="178"/>
      <c r="E41" s="255"/>
      <c r="F41" s="210"/>
      <c r="G41" s="255"/>
      <c r="H41" s="256"/>
      <c r="I41" s="257"/>
      <c r="J41" s="255"/>
      <c r="K41" s="256"/>
      <c r="L41" s="258"/>
      <c r="M41" s="255"/>
      <c r="N41" s="255"/>
      <c r="O41" s="259" t="str">
        <f t="shared" si="6"/>
        <v/>
      </c>
      <c r="P41" s="255"/>
      <c r="Q41" s="256"/>
      <c r="R41" s="255"/>
      <c r="S41" s="255"/>
      <c r="T41" s="255"/>
      <c r="U41" s="242"/>
      <c r="V41" s="255"/>
      <c r="W41" s="255"/>
      <c r="X41" s="255"/>
      <c r="Y41" s="255"/>
      <c r="Z41" s="222"/>
      <c r="AA41" s="44"/>
      <c r="AB41" s="44"/>
      <c r="AC41" s="44"/>
      <c r="AD41" s="44"/>
      <c r="AE41" s="44"/>
      <c r="AF41" s="44"/>
      <c r="AG41" s="44"/>
      <c r="AH41" s="44"/>
    </row>
    <row r="42" spans="1:175" ht="6.6" customHeight="1" x14ac:dyDescent="0.25">
      <c r="A42" s="178"/>
      <c r="B42" s="264"/>
      <c r="C42" s="265"/>
      <c r="D42" s="266"/>
      <c r="E42" s="208"/>
      <c r="F42" s="209"/>
      <c r="G42" s="208"/>
      <c r="H42" s="208"/>
      <c r="I42" s="209"/>
      <c r="J42" s="208"/>
      <c r="K42" s="208"/>
      <c r="L42" s="208"/>
      <c r="M42" s="208"/>
      <c r="N42" s="208"/>
      <c r="O42" s="209"/>
      <c r="P42" s="208"/>
      <c r="Q42" s="208"/>
      <c r="R42" s="208"/>
      <c r="S42" s="208"/>
      <c r="T42" s="208"/>
      <c r="U42" s="210"/>
      <c r="V42" s="210"/>
      <c r="W42" s="210"/>
      <c r="X42" s="210"/>
      <c r="Y42" s="210"/>
      <c r="Z42" s="210"/>
      <c r="AA42" s="211"/>
      <c r="AB42" s="211"/>
      <c r="AC42" s="211"/>
      <c r="AD42" s="211"/>
      <c r="AE42" s="211"/>
      <c r="AF42" s="211"/>
      <c r="AG42" s="211"/>
      <c r="AH42" s="44"/>
    </row>
    <row r="43" spans="1:175" ht="22.5" customHeight="1" x14ac:dyDescent="0.25">
      <c r="A43" s="6"/>
      <c r="B43" s="212" t="s">
        <v>89</v>
      </c>
      <c r="C43" s="213"/>
      <c r="D43" s="213"/>
      <c r="E43" s="213"/>
      <c r="F43" s="213"/>
      <c r="G43" s="213"/>
      <c r="H43" s="213"/>
      <c r="I43" s="213"/>
      <c r="J43" s="213"/>
      <c r="K43" s="213"/>
      <c r="L43" s="213"/>
      <c r="M43" s="213"/>
      <c r="N43" s="213"/>
      <c r="O43" s="213"/>
      <c r="P43" s="213"/>
      <c r="Q43" s="213"/>
      <c r="R43" s="213"/>
      <c r="S43" s="213"/>
      <c r="T43" s="214"/>
      <c r="U43" s="6"/>
      <c r="V43" s="6"/>
      <c r="W43" s="6"/>
      <c r="X43" s="6"/>
      <c r="Y43" s="6"/>
      <c r="Z43" s="6"/>
      <c r="AA43" s="44"/>
      <c r="AB43" s="44"/>
      <c r="AC43" s="44"/>
      <c r="AD43" s="44"/>
      <c r="AE43" s="44"/>
      <c r="AF43" s="44"/>
      <c r="AG43" s="44"/>
      <c r="AH43" s="44"/>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row>
    <row r="44" spans="1:175" s="42" customFormat="1" x14ac:dyDescent="0.25">
      <c r="A44" s="44"/>
      <c r="B44" s="215"/>
      <c r="C44" s="367"/>
      <c r="D44" s="368"/>
      <c r="E44" s="368"/>
      <c r="F44" s="368"/>
      <c r="G44" s="368"/>
      <c r="H44" s="368"/>
      <c r="I44" s="368"/>
      <c r="J44" s="368"/>
      <c r="K44" s="368"/>
      <c r="L44" s="368"/>
      <c r="M44" s="368"/>
      <c r="N44" s="368"/>
      <c r="O44" s="368"/>
      <c r="P44" s="368"/>
      <c r="Q44" s="368"/>
      <c r="R44" s="368"/>
      <c r="S44" s="368"/>
      <c r="T44" s="369"/>
      <c r="U44" s="44"/>
      <c r="V44" s="44"/>
      <c r="W44" s="44"/>
      <c r="X44" s="44"/>
      <c r="Y44" s="44"/>
      <c r="Z44" s="44"/>
      <c r="AA44" s="44"/>
      <c r="AB44" s="44"/>
      <c r="AC44" s="44"/>
      <c r="AD44" s="44"/>
      <c r="AE44" s="44"/>
      <c r="AF44" s="44"/>
      <c r="AG44" s="44"/>
      <c r="AH44" s="44"/>
    </row>
    <row r="45" spans="1:175" s="42" customFormat="1" x14ac:dyDescent="0.25">
      <c r="A45" s="44"/>
      <c r="B45" s="215"/>
      <c r="C45" s="367"/>
      <c r="D45" s="368"/>
      <c r="E45" s="368"/>
      <c r="F45" s="368"/>
      <c r="G45" s="368"/>
      <c r="H45" s="368"/>
      <c r="I45" s="368"/>
      <c r="J45" s="368"/>
      <c r="K45" s="368"/>
      <c r="L45" s="368"/>
      <c r="M45" s="368"/>
      <c r="N45" s="368"/>
      <c r="O45" s="368"/>
      <c r="P45" s="368"/>
      <c r="Q45" s="368"/>
      <c r="R45" s="368"/>
      <c r="S45" s="368"/>
      <c r="T45" s="369"/>
      <c r="U45" s="44"/>
      <c r="V45" s="44"/>
      <c r="W45" s="44"/>
      <c r="X45" s="44"/>
      <c r="Y45" s="44"/>
      <c r="Z45" s="44"/>
      <c r="AA45" s="44"/>
      <c r="AB45" s="44"/>
      <c r="AC45" s="44"/>
      <c r="AD45" s="44"/>
      <c r="AE45" s="44"/>
      <c r="AF45" s="44"/>
      <c r="AG45" s="44"/>
      <c r="AH45" s="44"/>
    </row>
    <row r="46" spans="1:175" s="42" customFormat="1" x14ac:dyDescent="0.25">
      <c r="A46" s="44"/>
      <c r="B46" s="215"/>
      <c r="C46" s="367"/>
      <c r="D46" s="368"/>
      <c r="E46" s="368"/>
      <c r="F46" s="368"/>
      <c r="G46" s="368"/>
      <c r="H46" s="368"/>
      <c r="I46" s="368"/>
      <c r="J46" s="368"/>
      <c r="K46" s="368"/>
      <c r="L46" s="368"/>
      <c r="M46" s="368"/>
      <c r="N46" s="368"/>
      <c r="O46" s="368"/>
      <c r="P46" s="368"/>
      <c r="Q46" s="368"/>
      <c r="R46" s="368"/>
      <c r="S46" s="368"/>
      <c r="T46" s="369"/>
      <c r="U46" s="44"/>
      <c r="V46" s="44"/>
      <c r="W46" s="44"/>
      <c r="X46" s="44"/>
      <c r="Y46" s="44"/>
      <c r="Z46" s="44"/>
      <c r="AA46" s="44"/>
      <c r="AB46" s="44"/>
      <c r="AC46" s="44"/>
      <c r="AD46" s="44"/>
      <c r="AE46" s="44"/>
      <c r="AF46" s="44"/>
      <c r="AG46" s="44"/>
      <c r="AH46" s="44"/>
    </row>
    <row r="47" spans="1:175" s="42" customFormat="1" x14ac:dyDescent="0.25">
      <c r="A47" s="44"/>
      <c r="B47" s="215"/>
      <c r="C47" s="367"/>
      <c r="D47" s="368"/>
      <c r="E47" s="368"/>
      <c r="F47" s="368"/>
      <c r="G47" s="368"/>
      <c r="H47" s="368"/>
      <c r="I47" s="368"/>
      <c r="J47" s="368"/>
      <c r="K47" s="368"/>
      <c r="L47" s="368"/>
      <c r="M47" s="368"/>
      <c r="N47" s="368"/>
      <c r="O47" s="368"/>
      <c r="P47" s="368"/>
      <c r="Q47" s="368"/>
      <c r="R47" s="368"/>
      <c r="S47" s="368"/>
      <c r="T47" s="369"/>
      <c r="U47" s="44"/>
      <c r="V47" s="44"/>
      <c r="W47" s="44"/>
      <c r="X47" s="44"/>
      <c r="Y47" s="44"/>
      <c r="Z47" s="44"/>
      <c r="AA47" s="44"/>
      <c r="AB47" s="44"/>
      <c r="AC47" s="44"/>
      <c r="AD47" s="44"/>
      <c r="AE47" s="44"/>
      <c r="AF47" s="44"/>
      <c r="AG47" s="44"/>
      <c r="AH47" s="44"/>
    </row>
    <row r="48" spans="1:175" s="42" customFormat="1" x14ac:dyDescent="0.25">
      <c r="B48" s="216"/>
      <c r="C48" s="216"/>
    </row>
    <row r="49" spans="2:3" s="42" customFormat="1" x14ac:dyDescent="0.25">
      <c r="B49" s="216"/>
      <c r="C49" s="216"/>
    </row>
    <row r="50" spans="2:3" s="42" customFormat="1" x14ac:dyDescent="0.25">
      <c r="B50" s="216"/>
      <c r="C50" s="216"/>
    </row>
    <row r="51" spans="2:3" s="42" customFormat="1" x14ac:dyDescent="0.25">
      <c r="B51" s="216"/>
      <c r="C51" s="216"/>
    </row>
    <row r="52" spans="2:3" s="42" customFormat="1" x14ac:dyDescent="0.25">
      <c r="B52" s="216"/>
      <c r="C52" s="216"/>
    </row>
    <row r="53" spans="2:3" s="42" customFormat="1" x14ac:dyDescent="0.25">
      <c r="B53" s="216"/>
      <c r="C53" s="216"/>
    </row>
    <row r="54" spans="2:3" s="42" customFormat="1" x14ac:dyDescent="0.25">
      <c r="B54" s="216"/>
      <c r="C54" s="216"/>
    </row>
    <row r="55" spans="2:3" s="42" customFormat="1" x14ac:dyDescent="0.25">
      <c r="B55" s="216"/>
      <c r="C55" s="216"/>
    </row>
    <row r="56" spans="2:3" s="42" customFormat="1" x14ac:dyDescent="0.25">
      <c r="B56" s="216"/>
      <c r="C56" s="216"/>
    </row>
    <row r="57" spans="2:3" s="42" customFormat="1" x14ac:dyDescent="0.25">
      <c r="B57" s="216"/>
      <c r="C57" s="216"/>
    </row>
    <row r="58" spans="2:3" s="42" customFormat="1" x14ac:dyDescent="0.25">
      <c r="B58" s="216"/>
      <c r="C58" s="216"/>
    </row>
    <row r="59" spans="2:3" s="42" customFormat="1" x14ac:dyDescent="0.25">
      <c r="B59" s="216"/>
      <c r="C59" s="216"/>
    </row>
    <row r="60" spans="2:3" s="42" customFormat="1" x14ac:dyDescent="0.25">
      <c r="B60" s="216"/>
      <c r="C60" s="216"/>
    </row>
    <row r="61" spans="2:3" s="42" customFormat="1" x14ac:dyDescent="0.25">
      <c r="B61" s="216"/>
      <c r="C61" s="216"/>
    </row>
    <row r="62" spans="2:3" s="42" customFormat="1" x14ac:dyDescent="0.25">
      <c r="B62" s="216"/>
      <c r="C62" s="216"/>
    </row>
    <row r="63" spans="2:3" s="42" customFormat="1" x14ac:dyDescent="0.25">
      <c r="B63" s="216"/>
      <c r="C63" s="216"/>
    </row>
    <row r="64" spans="2:3" s="42" customFormat="1" x14ac:dyDescent="0.25">
      <c r="B64" s="216"/>
      <c r="C64" s="216"/>
    </row>
    <row r="65" spans="2:3" s="42" customFormat="1" x14ac:dyDescent="0.25">
      <c r="B65" s="216"/>
      <c r="C65" s="216"/>
    </row>
    <row r="66" spans="2:3" s="42" customFormat="1" x14ac:dyDescent="0.25">
      <c r="B66" s="216"/>
      <c r="C66" s="216"/>
    </row>
    <row r="67" spans="2:3" s="42" customFormat="1" x14ac:dyDescent="0.25">
      <c r="B67" s="216"/>
      <c r="C67" s="216"/>
    </row>
    <row r="68" spans="2:3" s="42" customFormat="1" x14ac:dyDescent="0.25">
      <c r="B68" s="216"/>
      <c r="C68" s="216"/>
    </row>
    <row r="69" spans="2:3" s="42" customFormat="1" x14ac:dyDescent="0.25">
      <c r="B69" s="216"/>
      <c r="C69" s="216"/>
    </row>
    <row r="70" spans="2:3" s="42" customFormat="1" x14ac:dyDescent="0.25">
      <c r="B70" s="216"/>
      <c r="C70" s="216"/>
    </row>
    <row r="71" spans="2:3" s="42" customFormat="1" x14ac:dyDescent="0.25">
      <c r="B71" s="216"/>
      <c r="C71" s="216"/>
    </row>
    <row r="72" spans="2:3" s="42" customFormat="1" x14ac:dyDescent="0.25">
      <c r="B72" s="216"/>
      <c r="C72" s="216"/>
    </row>
    <row r="73" spans="2:3" s="42" customFormat="1" x14ac:dyDescent="0.25">
      <c r="B73" s="216"/>
      <c r="C73" s="216"/>
    </row>
    <row r="74" spans="2:3" s="42" customFormat="1" x14ac:dyDescent="0.25">
      <c r="B74" s="216"/>
      <c r="C74" s="216"/>
    </row>
    <row r="75" spans="2:3" s="42" customFormat="1" x14ac:dyDescent="0.25">
      <c r="B75" s="216"/>
      <c r="C75" s="216"/>
    </row>
    <row r="76" spans="2:3" s="42" customFormat="1" x14ac:dyDescent="0.25">
      <c r="B76" s="216"/>
      <c r="C76" s="216"/>
    </row>
    <row r="77" spans="2:3" s="42" customFormat="1" x14ac:dyDescent="0.25">
      <c r="B77" s="216"/>
      <c r="C77" s="216"/>
    </row>
    <row r="78" spans="2:3" s="42" customFormat="1" x14ac:dyDescent="0.25">
      <c r="B78" s="216"/>
      <c r="C78" s="216"/>
    </row>
    <row r="79" spans="2:3" s="42" customFormat="1" x14ac:dyDescent="0.25">
      <c r="B79" s="216"/>
      <c r="C79" s="216"/>
    </row>
    <row r="80" spans="2:3" s="42" customFormat="1" x14ac:dyDescent="0.25">
      <c r="B80" s="216"/>
      <c r="C80" s="216"/>
    </row>
    <row r="81" spans="2:3" s="42" customFormat="1" x14ac:dyDescent="0.25">
      <c r="B81" s="216"/>
      <c r="C81" s="216"/>
    </row>
    <row r="82" spans="2:3" s="42" customFormat="1" x14ac:dyDescent="0.25">
      <c r="B82" s="216"/>
      <c r="C82" s="216"/>
    </row>
    <row r="83" spans="2:3" s="42" customFormat="1" x14ac:dyDescent="0.25">
      <c r="B83" s="216"/>
      <c r="C83" s="216"/>
    </row>
    <row r="84" spans="2:3" s="42" customFormat="1" x14ac:dyDescent="0.25">
      <c r="B84" s="216"/>
      <c r="C84" s="216"/>
    </row>
    <row r="85" spans="2:3" s="42" customFormat="1" x14ac:dyDescent="0.25">
      <c r="B85" s="216"/>
      <c r="C85" s="216"/>
    </row>
    <row r="86" spans="2:3" s="42" customFormat="1" x14ac:dyDescent="0.25">
      <c r="B86" s="216"/>
      <c r="C86" s="216"/>
    </row>
    <row r="87" spans="2:3" s="42" customFormat="1" x14ac:dyDescent="0.25">
      <c r="B87" s="216"/>
      <c r="C87" s="216"/>
    </row>
    <row r="88" spans="2:3" s="42" customFormat="1" x14ac:dyDescent="0.25">
      <c r="B88" s="216"/>
      <c r="C88" s="216"/>
    </row>
    <row r="89" spans="2:3" s="42" customFormat="1" x14ac:dyDescent="0.25">
      <c r="B89" s="216"/>
      <c r="C89" s="216"/>
    </row>
    <row r="90" spans="2:3" s="42" customFormat="1" x14ac:dyDescent="0.25">
      <c r="B90" s="216"/>
      <c r="C90" s="216"/>
    </row>
    <row r="91" spans="2:3" s="42" customFormat="1" x14ac:dyDescent="0.25">
      <c r="B91" s="216"/>
      <c r="C91" s="216"/>
    </row>
    <row r="92" spans="2:3" s="42" customFormat="1" x14ac:dyDescent="0.25">
      <c r="B92" s="216"/>
      <c r="C92" s="216"/>
    </row>
    <row r="93" spans="2:3" s="42" customFormat="1" x14ac:dyDescent="0.25">
      <c r="B93" s="216"/>
      <c r="C93" s="216"/>
    </row>
    <row r="94" spans="2:3" s="42" customFormat="1" x14ac:dyDescent="0.25">
      <c r="B94" s="216"/>
      <c r="C94" s="216"/>
    </row>
    <row r="95" spans="2:3" s="42" customFormat="1" x14ac:dyDescent="0.25">
      <c r="B95" s="216"/>
      <c r="C95" s="216"/>
    </row>
    <row r="96" spans="2:3" s="42" customFormat="1" x14ac:dyDescent="0.25">
      <c r="B96" s="216"/>
      <c r="C96" s="216"/>
    </row>
    <row r="97" spans="2:3" s="42" customFormat="1" x14ac:dyDescent="0.25">
      <c r="B97" s="216"/>
      <c r="C97" s="216"/>
    </row>
    <row r="98" spans="2:3" s="42" customFormat="1" x14ac:dyDescent="0.25">
      <c r="B98" s="216"/>
      <c r="C98" s="216"/>
    </row>
    <row r="99" spans="2:3" s="42" customFormat="1" x14ac:dyDescent="0.25">
      <c r="B99" s="216"/>
      <c r="C99" s="216"/>
    </row>
    <row r="100" spans="2:3" s="42" customFormat="1" x14ac:dyDescent="0.25">
      <c r="B100" s="216"/>
      <c r="C100" s="216"/>
    </row>
    <row r="101" spans="2:3" s="42" customFormat="1" x14ac:dyDescent="0.25">
      <c r="B101" s="216"/>
      <c r="C101" s="216"/>
    </row>
    <row r="102" spans="2:3" s="42" customFormat="1" x14ac:dyDescent="0.25">
      <c r="B102" s="216"/>
      <c r="C102" s="216"/>
    </row>
    <row r="103" spans="2:3" s="42" customFormat="1" x14ac:dyDescent="0.25">
      <c r="B103" s="216"/>
      <c r="C103" s="216"/>
    </row>
  </sheetData>
  <sheetProtection algorithmName="SHA-512" hashValue="Igao3SfF1Fl00PuM/24BcA5AC/8KpCLHeBlP37reA1Zmeqcsoram6gp0Ahu2BxThiX42SAzjl395iNVFjlFneQ==" saltValue="l3D580H6xbsX4JvJ2k5z6Q==" spinCount="100000" sheet="1" formatCells="0" formatColumns="0" formatRows="0"/>
  <mergeCells count="14">
    <mergeCell ref="G3:W3"/>
    <mergeCell ref="B4:D4"/>
    <mergeCell ref="G4:H4"/>
    <mergeCell ref="J4:N4"/>
    <mergeCell ref="P4:T4"/>
    <mergeCell ref="V4:W4"/>
    <mergeCell ref="C46:T46"/>
    <mergeCell ref="C47:T47"/>
    <mergeCell ref="AA4:AG4"/>
    <mergeCell ref="V38:W38"/>
    <mergeCell ref="C39:D39"/>
    <mergeCell ref="V39:W39"/>
    <mergeCell ref="C44:T44"/>
    <mergeCell ref="C45:T45"/>
  </mergeCells>
  <conditionalFormatting sqref="B4">
    <cfRule type="dataBar" priority="130">
      <dataBar>
        <cfvo type="num" val="0.1"/>
        <cfvo type="num" val="1"/>
        <color rgb="FF92D050"/>
      </dataBar>
      <extLst>
        <ext xmlns:x14="http://schemas.microsoft.com/office/spreadsheetml/2009/9/main" uri="{B025F937-C7B1-47D3-B67F-A62EFF666E3E}">
          <x14:id>{E7B285AC-A23B-4078-9533-AF4E1EAF9A49}</x14:id>
        </ext>
      </extLst>
    </cfRule>
  </conditionalFormatting>
  <conditionalFormatting sqref="H9:H36">
    <cfRule type="expression" dxfId="3" priority="14">
      <formula>AND($G9&lt;&gt;"S",NOT(ISBLANK($H9)))</formula>
    </cfRule>
  </conditionalFormatting>
  <conditionalFormatting sqref="J9:T36">
    <cfRule type="expression" dxfId="2" priority="1">
      <formula>$F9&lt;&gt;1</formula>
    </cfRule>
  </conditionalFormatting>
  <conditionalFormatting sqref="V9:W36">
    <cfRule type="expression" dxfId="1" priority="5" stopIfTrue="1">
      <formula>AND($F9&lt;&gt;1,NOT(ISBLANK($V9)))</formula>
    </cfRule>
    <cfRule type="expression" dxfId="0" priority="6">
      <formula>$F9&lt;&gt;1</formula>
    </cfRule>
  </conditionalFormatting>
  <dataValidations disablePrompts="1" count="14">
    <dataValidation type="list" allowBlank="1" showInputMessage="1" showErrorMessage="1" error="Opção inválida!" sqref="E9:E32" xr:uid="{00000000-0002-0000-0E00-000000000000}">
      <formula1>"N,E,O,n,e,o,NO,EO,no,eo,ON,OE,on,oe"</formula1>
    </dataValidation>
    <dataValidation type="list" allowBlank="1" showInputMessage="1" showErrorMessage="1" error="Opção inválida!" sqref="E33" xr:uid="{00000000-0002-0000-0E00-000001000000}">
      <mc:AlternateContent xmlns:x12ac="http://schemas.microsoft.com/office/spreadsheetml/2011/1/ac" xmlns:mc="http://schemas.openxmlformats.org/markup-compatibility/2006">
        <mc:Choice Requires="x12ac">
          <x12ac:list>N,E,O,n,e,"o,NO,EO,no,eo,ON,OE,on,oe"</x12ac:list>
        </mc:Choice>
        <mc:Fallback>
          <formula1>"N,E,O,n,e,o,NO,EO,no,eo,ON,OE,on,oe"</formula1>
        </mc:Fallback>
      </mc:AlternateContent>
    </dataValidation>
    <dataValidation type="list" allowBlank="1" showInputMessage="1" showErrorMessage="1" error="Opção inválida! 0,1,2 ou 3" promptTitle="Há padrão suficiente" sqref="Q9:Q36" xr:uid="{00000000-0002-0000-0E00-000002000000}">
      <formula1>"0,1,2,3"</formula1>
    </dataValidation>
    <dataValidation type="list" allowBlank="1" showInputMessage="1" showErrorMessage="1" error="Opção inválida! 0,1,2 ou 3." sqref="V9:V36" xr:uid="{00000000-0002-0000-0E00-000003000000}">
      <formula1>"0,1,2,3"</formula1>
    </dataValidation>
    <dataValidation type="list" allowBlank="1" showInputMessage="1" showErrorMessage="1" error="Opção inválida" promptTitle="Há padrão suficiente" sqref="H9:H36 K9:K36" xr:uid="{00000000-0002-0000-0E00-000004000000}">
      <formula1>"0,1,2,3"</formula1>
    </dataValidation>
    <dataValidation type="list" allowBlank="1" showInputMessage="1" showErrorMessage="1" error="Opção inválida" promptTitle="Há padrão suficiente" sqref="P42 E8 J42 E37:E42 G42 P9:P36 J8:J37 G8:G37" xr:uid="{00000000-0002-0000-0E00-000005000000}">
      <formula1>"S,N,s,n"</formula1>
    </dataValidation>
    <dataValidation type="list" allowBlank="1" showInputMessage="1" showErrorMessage="1" error="Opção inválida" promptTitle="Há padrão suficiente" sqref="H8 Q8 K8 H37 K37 Q37 Q42 M42:N42 H42 K42 M8:N37" xr:uid="{00000000-0002-0000-0E00-000006000000}">
      <formula1>"S,N,NS,s,n,ns"</formula1>
    </dataValidation>
    <dataValidation allowBlank="1" showInputMessage="1" showErrorMessage="1" promptTitle="Requisito de Parte Interessada" prompt="Entrar Valor esperado para o último ciclo ou_x000a_&quot;=&quot; Manter o Nível_x000a_&quot;-&quot;  Reduzir_x000a_&quot;+&quot; Aumentar_x000a_Entrar NA para não aplicável ou não há_x000a_" sqref="AE8:AE28" xr:uid="{00000000-0002-0000-0E00-000007000000}"/>
    <dataValidation allowBlank="1" showInputMessage="1" showErrorMessage="1" promptTitle="Referencial Comparativo" prompt="Entrar o Valor do desempenho do concorrente ou congênere em mercado mais exigente, organização de referência no indicador, média ou índice do setor ou mercado ou outra informação que permita avaliar o desempenho competitivo._x000a_Entrar NC para não comparável." sqref="AD8:AD28" xr:uid="{00000000-0002-0000-0E00-000008000000}"/>
    <dataValidation type="list" allowBlank="1" showInputMessage="1" showErrorMessage="1" promptTitle="Bom quando" prompt="&quot;+&quot; Aumentar_x000a_&quot;=&quot; Manter _x000a_&quot;-&quot;  Diminuir" sqref="AA9:AA36" xr:uid="{00000000-0002-0000-0E00-000009000000}">
      <formula1>"+,=,-"</formula1>
    </dataValidation>
    <dataValidation type="list" allowBlank="1" showInputMessage="1" showErrorMessage="1" error="Opção inválida" sqref="T8 V8:W8 V37:W37 T37 S42:T42 S8:S37" xr:uid="{00000000-0002-0000-0E00-00000A000000}">
      <formula1>"MT,EF,mt,ef"</formula1>
    </dataValidation>
    <dataValidation type="list" allowBlank="1" showInputMessage="1" showErrorMessage="1" error="Opção inválida" promptTitle="Há padrão suficiente" sqref="E34:E36 P37 P8" xr:uid="{00000000-0002-0000-0E00-00000B000000}">
      <formula1>"S,N,s,n,NS,ns"</formula1>
    </dataValidation>
    <dataValidation allowBlank="1" showInputMessage="1" showErrorMessage="1" error="Opção inválida" sqref="T9:T36" xr:uid="{00000000-0002-0000-0E00-00000C000000}"/>
    <dataValidation type="list" allowBlank="1" showInputMessage="1" showErrorMessage="1" promptTitle="Informe PF ou OM" prompt="Descreva o PF ou a OM à Direita" sqref="B44:B47" xr:uid="{00000000-0002-0000-0E00-00000D000000}">
      <formula1>"PF,OM"</formula1>
    </dataValidation>
  </dataValidations>
  <pageMargins left="0.511811024" right="0.511811024" top="0.78740157499999996" bottom="0.78740157499999996" header="0.31496062000000002" footer="0.31496062000000002"/>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E7B285AC-A23B-4078-9533-AF4E1EAF9A49}">
            <x14:dataBar minLength="0" maxLength="100" gradient="0">
              <x14:cfvo type="num">
                <xm:f>0.1</xm:f>
              </x14:cfvo>
              <x14:cfvo type="num">
                <xm:f>1</xm:f>
              </x14:cfvo>
              <x14:negativeFillColor rgb="FFFF0000"/>
              <x14:axisColor rgb="FF000000"/>
            </x14:dataBar>
          </x14:cfRule>
          <xm:sqref>B4</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Planilha16"/>
  <dimension ref="B1:W228"/>
  <sheetViews>
    <sheetView zoomScaleNormal="100" workbookViewId="0">
      <selection activeCell="E25" sqref="E25"/>
    </sheetView>
  </sheetViews>
  <sheetFormatPr defaultRowHeight="15" x14ac:dyDescent="0.25"/>
  <cols>
    <col min="1" max="1" width="2.85546875" customWidth="1"/>
    <col min="2" max="2" width="51.85546875" customWidth="1"/>
    <col min="3" max="3" width="5.140625" customWidth="1"/>
    <col min="4" max="4" width="6.28515625" customWidth="1"/>
    <col min="5" max="5" width="7.5703125" customWidth="1"/>
    <col min="6" max="6" width="7.140625" customWidth="1"/>
  </cols>
  <sheetData>
    <row r="1" spans="2:23" ht="15.75" x14ac:dyDescent="0.25">
      <c r="B1" s="175" t="str">
        <f>Capa!A1</f>
        <v>MEGplan MEGIA 2026</v>
      </c>
      <c r="C1" s="307" t="str">
        <f ca="1">IF(Capa!$E$7&lt;&gt;ABS(YEAR(TODAY())-Capa!$J$3),"Não licenciada. Cálculo correto em 1 e 8.1","")</f>
        <v>Não licenciada. Cálculo correto em 1 e 8.1</v>
      </c>
      <c r="D1" s="175"/>
      <c r="E1" s="176"/>
      <c r="F1" s="176"/>
      <c r="G1" s="42"/>
      <c r="H1" s="42"/>
      <c r="I1" s="42"/>
      <c r="J1" s="42"/>
      <c r="K1" s="42"/>
      <c r="L1" s="42"/>
      <c r="M1" s="42"/>
      <c r="N1" s="42"/>
      <c r="O1" s="42"/>
      <c r="P1" s="42"/>
      <c r="Q1" s="42"/>
      <c r="R1" s="42"/>
      <c r="S1" s="42"/>
      <c r="T1" s="42"/>
      <c r="U1" s="42"/>
      <c r="V1" s="42"/>
      <c r="W1" s="42"/>
    </row>
    <row r="2" spans="2:23" ht="15.75" x14ac:dyDescent="0.25">
      <c r="B2" s="103" t="s">
        <v>60</v>
      </c>
      <c r="C2" s="112" t="s">
        <v>63</v>
      </c>
      <c r="D2" s="105" t="s">
        <v>61</v>
      </c>
      <c r="E2" s="112" t="s">
        <v>109</v>
      </c>
      <c r="F2" s="105" t="s">
        <v>64</v>
      </c>
      <c r="G2" s="42"/>
      <c r="H2" s="42"/>
      <c r="I2" s="42"/>
      <c r="J2" s="42"/>
      <c r="K2" s="42"/>
      <c r="L2" s="42"/>
      <c r="M2" s="42"/>
      <c r="N2" s="42"/>
      <c r="O2" s="42"/>
      <c r="P2" s="42"/>
      <c r="Q2" s="42"/>
      <c r="R2" s="42"/>
      <c r="S2" s="42"/>
      <c r="T2" s="42"/>
      <c r="U2" s="42"/>
      <c r="V2" s="42"/>
      <c r="W2" s="42"/>
    </row>
    <row r="3" spans="2:23" x14ac:dyDescent="0.25">
      <c r="B3" s="99" t="s">
        <v>119</v>
      </c>
      <c r="C3" s="99"/>
      <c r="D3" s="99"/>
      <c r="E3" s="36"/>
      <c r="F3" s="36"/>
      <c r="G3" s="42"/>
      <c r="H3" s="42"/>
      <c r="I3" s="42"/>
      <c r="J3" s="42"/>
      <c r="K3" s="42"/>
      <c r="L3" s="42"/>
      <c r="M3" s="42"/>
      <c r="N3" s="42"/>
      <c r="O3" s="42"/>
      <c r="P3" s="42"/>
      <c r="Q3" s="42"/>
      <c r="R3" s="42"/>
      <c r="S3" s="42"/>
      <c r="T3" s="42"/>
      <c r="U3" s="42"/>
      <c r="V3" s="42"/>
      <c r="W3" s="42"/>
    </row>
    <row r="4" spans="2:23" x14ac:dyDescent="0.25">
      <c r="B4" s="98" t="s">
        <v>54</v>
      </c>
      <c r="C4" s="113">
        <f>'1'!$D$3</f>
        <v>0</v>
      </c>
      <c r="D4" s="110">
        <f>IF(Capa!$B$6=0,9,IF(Capa!$B$6=1,18,SUM(D5:D7)))</f>
        <v>9</v>
      </c>
      <c r="E4" s="294">
        <f>'1'!F3</f>
        <v>0</v>
      </c>
      <c r="F4" s="247">
        <f>IF(OR(Capa!$B$6=0,Capa!$B$6=1),D4*E4,SUM(F5:F7))</f>
        <v>0</v>
      </c>
      <c r="G4" s="42"/>
      <c r="H4" s="42"/>
      <c r="I4" s="42"/>
      <c r="J4" s="42"/>
      <c r="K4" s="42"/>
      <c r="L4" s="42"/>
      <c r="M4" s="42"/>
      <c r="N4" s="42"/>
      <c r="O4" s="42"/>
      <c r="P4" s="42"/>
      <c r="Q4" s="42"/>
      <c r="R4" s="42"/>
      <c r="S4" s="42"/>
      <c r="T4" s="42"/>
      <c r="U4" s="42"/>
      <c r="V4" s="42"/>
      <c r="W4" s="42"/>
    </row>
    <row r="5" spans="2:23" ht="14.65" customHeight="1" x14ac:dyDescent="0.25">
      <c r="B5" s="243" t="s">
        <v>1</v>
      </c>
      <c r="C5" s="106"/>
      <c r="D5" s="117" t="str">
        <f>IF(Capa!$B$6=2,10,IF(Capa!$B$6=3,18,""))</f>
        <v/>
      </c>
      <c r="E5" s="295" t="str">
        <f>IF(OR(Capa!$B$6=0,Capa!$B$6=1),"",'1'!F6)</f>
        <v/>
      </c>
      <c r="F5" s="246" t="str">
        <f>IF(OR(Capa!$B$6=0,Capa!$B$6=1),"",D5*E5)</f>
        <v/>
      </c>
      <c r="G5" s="42"/>
      <c r="H5" s="42"/>
      <c r="I5" s="42"/>
      <c r="J5" s="42"/>
      <c r="K5" s="42"/>
      <c r="L5" s="42"/>
      <c r="M5" s="42"/>
      <c r="N5" s="42"/>
      <c r="O5" s="42"/>
      <c r="P5" s="42"/>
      <c r="Q5" s="42"/>
      <c r="R5" s="42"/>
      <c r="S5" s="42"/>
      <c r="T5" s="42"/>
      <c r="U5" s="42"/>
      <c r="V5" s="42"/>
      <c r="W5" s="42"/>
    </row>
    <row r="6" spans="2:23" ht="14.65" customHeight="1" x14ac:dyDescent="0.25">
      <c r="B6" s="243" t="s">
        <v>55</v>
      </c>
      <c r="C6" s="106"/>
      <c r="D6" s="117" t="str">
        <f>IF(Capa!$B$6=2,10,IF(Capa!$B$6=3,22,""))</f>
        <v/>
      </c>
      <c r="E6" s="295" t="str">
        <f>IF(OR(Capa!$B$6=0,Capa!$B$6=1),"",'1'!F12)</f>
        <v/>
      </c>
      <c r="F6" s="246" t="str">
        <f>IF(OR(Capa!$B$6=0,Capa!$B$6=1),"",D6*E6)</f>
        <v/>
      </c>
      <c r="G6" s="42"/>
      <c r="H6" s="42"/>
      <c r="I6" s="42"/>
      <c r="J6" s="42"/>
      <c r="K6" s="42"/>
      <c r="L6" s="42"/>
      <c r="M6" s="42"/>
      <c r="N6" s="42"/>
      <c r="O6" s="42"/>
      <c r="P6" s="42"/>
      <c r="Q6" s="42"/>
      <c r="R6" s="42"/>
      <c r="S6" s="42"/>
      <c r="T6" s="42"/>
      <c r="U6" s="42"/>
      <c r="V6" s="42"/>
      <c r="W6" s="42"/>
    </row>
    <row r="7" spans="2:23" ht="14.65" customHeight="1" x14ac:dyDescent="0.25">
      <c r="B7" s="243" t="s">
        <v>2</v>
      </c>
      <c r="C7" s="106"/>
      <c r="D7" s="117" t="str">
        <f>IF(Capa!$B$6=2,15,IF(Capa!$B$6=3,30,""))</f>
        <v/>
      </c>
      <c r="E7" s="295" t="str">
        <f>IF(OR(Capa!$B$6=0,Capa!$B$6=1),"",'1'!F21)</f>
        <v/>
      </c>
      <c r="F7" s="246" t="str">
        <f>IF(OR(Capa!$B$6=0,Capa!$B$6=1),"",D7*E7)</f>
        <v/>
      </c>
      <c r="G7" s="42"/>
      <c r="H7" s="42"/>
      <c r="I7" s="42"/>
      <c r="J7" s="42"/>
      <c r="K7" s="42"/>
      <c r="L7" s="42"/>
      <c r="M7" s="42"/>
      <c r="N7" s="42"/>
      <c r="O7" s="42"/>
      <c r="P7" s="42"/>
      <c r="Q7" s="42"/>
      <c r="R7" s="42"/>
      <c r="S7" s="42"/>
      <c r="T7" s="42"/>
      <c r="U7" s="42"/>
      <c r="V7" s="42"/>
      <c r="W7" s="42"/>
    </row>
    <row r="8" spans="2:23" x14ac:dyDescent="0.25">
      <c r="B8" s="98" t="s">
        <v>110</v>
      </c>
      <c r="C8" s="113">
        <f>'2'!$D$3</f>
        <v>0</v>
      </c>
      <c r="D8" s="110">
        <f>IF(Capa!$B$6=0,9,IF(Capa!$B$6=1,18,SUM(D9:D11)))</f>
        <v>9</v>
      </c>
      <c r="E8" s="294">
        <f ca="1">IF(Capa!$E$7&lt;&gt;ABS(YEAR(TODAY())-Capa!$J$3),0.05,'2'!F3)</f>
        <v>0.05</v>
      </c>
      <c r="F8" s="247">
        <f ca="1">IF(OR(Capa!$B$6=0,Capa!$B$6=1),D8*E8,SUM(F9:F11))</f>
        <v>0.45</v>
      </c>
      <c r="G8" s="42"/>
      <c r="H8" s="42"/>
      <c r="I8" s="42"/>
      <c r="J8" s="42"/>
      <c r="K8" s="42"/>
      <c r="L8" s="42"/>
      <c r="M8" s="42"/>
      <c r="N8" s="42"/>
      <c r="O8" s="42"/>
      <c r="P8" s="42"/>
      <c r="Q8" s="42"/>
      <c r="R8" s="42"/>
      <c r="S8" s="42"/>
      <c r="T8" s="42"/>
      <c r="U8" s="42"/>
      <c r="V8" s="42"/>
      <c r="W8" s="42"/>
    </row>
    <row r="9" spans="2:23" ht="14.65" customHeight="1" x14ac:dyDescent="0.25">
      <c r="B9" s="243" t="s">
        <v>111</v>
      </c>
      <c r="C9" s="106"/>
      <c r="D9" s="117" t="str">
        <f>IF(Capa!$B$6=2,12,IF(Capa!$B$6=3,23,""))</f>
        <v/>
      </c>
      <c r="E9" s="295" t="str">
        <f ca="1">IF(OR(Capa!$B$6=0,Capa!$B$6=1),"",IF(Capa!$E$7&lt;&gt;ABS(YEAR(TODAY())-Capa!$J$3),0.05,'2'!F6))</f>
        <v/>
      </c>
      <c r="F9" s="246" t="str">
        <f>IF(OR(Capa!$B$6=0,Capa!$B$6=1),"",D9*E9)</f>
        <v/>
      </c>
      <c r="G9" s="42"/>
      <c r="H9" s="42"/>
      <c r="I9" s="42"/>
      <c r="J9" s="42"/>
      <c r="K9" s="42"/>
      <c r="L9" s="42"/>
      <c r="M9" s="42"/>
      <c r="N9" s="42"/>
      <c r="O9" s="42"/>
      <c r="P9" s="42"/>
      <c r="Q9" s="42"/>
      <c r="R9" s="42"/>
      <c r="S9" s="42"/>
      <c r="T9" s="42"/>
      <c r="U9" s="42"/>
      <c r="V9" s="42"/>
      <c r="W9" s="42"/>
    </row>
    <row r="10" spans="2:23" ht="14.65" customHeight="1" x14ac:dyDescent="0.25">
      <c r="B10" s="243" t="s">
        <v>112</v>
      </c>
      <c r="C10" s="106"/>
      <c r="D10" s="117" t="str">
        <f>IF(Capa!$B$6=2,12,IF(Capa!$B$6=3,24,""))</f>
        <v/>
      </c>
      <c r="E10" s="295" t="str">
        <f ca="1">IF(OR(Capa!$B$6=0,Capa!$B$6=1),"",IF(Capa!$E$7&lt;&gt;ABS(YEAR(TODAY())-Capa!$J$3),0.05,'2'!F13))</f>
        <v/>
      </c>
      <c r="F10" s="246" t="str">
        <f>IF(OR(Capa!$B$6=0,Capa!$B$6=1),"",D10*E10)</f>
        <v/>
      </c>
      <c r="G10" s="42"/>
      <c r="H10" s="42"/>
      <c r="I10" s="42"/>
      <c r="J10" s="42"/>
      <c r="K10" s="42"/>
      <c r="L10" s="42"/>
      <c r="M10" s="42"/>
      <c r="N10" s="42"/>
      <c r="O10" s="42"/>
      <c r="P10" s="42"/>
      <c r="Q10" s="42"/>
      <c r="R10" s="42"/>
      <c r="S10" s="42"/>
      <c r="T10" s="42"/>
      <c r="U10" s="42"/>
      <c r="V10" s="42"/>
      <c r="W10" s="42"/>
    </row>
    <row r="11" spans="2:23" ht="14.65" customHeight="1" x14ac:dyDescent="0.25">
      <c r="B11" s="243" t="s">
        <v>113</v>
      </c>
      <c r="C11" s="106"/>
      <c r="D11" s="117" t="str">
        <f>IF(Capa!$B$6=2,11,IF(Capa!$B$6=3,23,""))</f>
        <v/>
      </c>
      <c r="E11" s="295" t="str">
        <f ca="1">IF(OR(Capa!$B$6=0,Capa!$B$6=1),"",IF(Capa!$E$7&lt;&gt;ABS(YEAR(TODAY())-Capa!$J$3),0.05,'2'!F21))</f>
        <v/>
      </c>
      <c r="F11" s="246" t="str">
        <f>IF(OR(Capa!$B$6=0,Capa!$B$6=1),"",D11*E11)</f>
        <v/>
      </c>
      <c r="G11" s="42"/>
      <c r="H11" s="42"/>
      <c r="I11" s="42"/>
      <c r="J11" s="42"/>
      <c r="K11" s="42"/>
      <c r="L11" s="42"/>
      <c r="M11" s="42"/>
      <c r="N11" s="42"/>
      <c r="O11" s="42"/>
      <c r="P11" s="42"/>
      <c r="Q11" s="42"/>
      <c r="R11" s="42"/>
      <c r="S11" s="42"/>
      <c r="T11" s="42"/>
      <c r="U11" s="42"/>
      <c r="V11" s="42"/>
      <c r="W11" s="42"/>
    </row>
    <row r="12" spans="2:23" x14ac:dyDescent="0.25">
      <c r="B12" s="98" t="s">
        <v>56</v>
      </c>
      <c r="C12" s="113">
        <f>'3'!$D$3</f>
        <v>0</v>
      </c>
      <c r="D12" s="110">
        <f>IF(Capa!$B$6=0,10,IF(Capa!$B$6=1,20,SUM(D13:D14)))</f>
        <v>10</v>
      </c>
      <c r="E12" s="294">
        <f ca="1">IF(Capa!$E$7&lt;&gt;ABS(YEAR(TODAY())-Capa!$J$3),0.05,'3'!F3)</f>
        <v>0.05</v>
      </c>
      <c r="F12" s="247">
        <f ca="1">IF(OR(Capa!$B$6=0,Capa!$B$6=1),D12*E12,SUM(F13:F14))</f>
        <v>0.5</v>
      </c>
      <c r="G12" s="42"/>
      <c r="H12" s="42"/>
      <c r="I12" s="42"/>
      <c r="J12" s="42"/>
      <c r="K12" s="42"/>
      <c r="L12" s="42"/>
      <c r="M12" s="42"/>
      <c r="N12" s="42"/>
      <c r="O12" s="42"/>
      <c r="P12" s="42"/>
      <c r="Q12" s="42"/>
      <c r="R12" s="42"/>
      <c r="S12" s="42"/>
      <c r="T12" s="42"/>
      <c r="U12" s="42"/>
      <c r="V12" s="42"/>
      <c r="W12" s="42"/>
    </row>
    <row r="13" spans="2:23" ht="14.65" customHeight="1" x14ac:dyDescent="0.25">
      <c r="B13" s="243" t="s">
        <v>5</v>
      </c>
      <c r="C13" s="106"/>
      <c r="D13" s="117" t="str">
        <f>IF(Capa!$B$6=2,24,IF(Capa!$B$6=3,50,""))</f>
        <v/>
      </c>
      <c r="E13" s="295" t="str">
        <f ca="1">IF(OR(Capa!$B$6=0,Capa!$B$6=1),"",IF(Capa!$E$7&lt;&gt;ABS(YEAR(TODAY())-Capa!$J$3),0.05,'3'!F6))</f>
        <v/>
      </c>
      <c r="F13" s="246" t="str">
        <f>IF(OR(Capa!$B$6=0,Capa!$B$6=1),"",D13*E13)</f>
        <v/>
      </c>
      <c r="G13" s="42"/>
      <c r="H13" s="42"/>
      <c r="I13" s="42"/>
      <c r="J13" s="42"/>
      <c r="K13" s="42"/>
      <c r="L13" s="42"/>
      <c r="M13" s="42"/>
      <c r="N13" s="42"/>
      <c r="O13" s="42"/>
      <c r="P13" s="42"/>
      <c r="Q13" s="42"/>
      <c r="R13" s="42"/>
      <c r="S13" s="42"/>
      <c r="T13" s="42"/>
      <c r="U13" s="42"/>
      <c r="V13" s="42"/>
      <c r="W13" s="42"/>
    </row>
    <row r="14" spans="2:23" ht="14.65" customHeight="1" x14ac:dyDescent="0.25">
      <c r="B14" s="243" t="s">
        <v>57</v>
      </c>
      <c r="C14" s="106"/>
      <c r="D14" s="117" t="str">
        <f>IF(Capa!$B$6=2,16,IF(Capa!$B$6=3,30,""))</f>
        <v/>
      </c>
      <c r="E14" s="295" t="str">
        <f ca="1">IF(OR(Capa!$B$6=0,Capa!$B$6=1),"",IF(Capa!$E$7&lt;&gt;ABS(YEAR(TODAY())-Capa!$J$3),0.05,'3'!F16))</f>
        <v/>
      </c>
      <c r="F14" s="246" t="str">
        <f>IF(OR(Capa!$B$6=0,Capa!$B$6=1),"",D14*E14)</f>
        <v/>
      </c>
      <c r="G14" s="42"/>
      <c r="H14" s="42"/>
      <c r="I14" s="42"/>
      <c r="J14" s="42"/>
      <c r="K14" s="42"/>
      <c r="L14" s="42"/>
      <c r="M14" s="42"/>
      <c r="N14" s="42"/>
      <c r="O14" s="42"/>
      <c r="P14" s="42"/>
      <c r="Q14" s="42"/>
      <c r="R14" s="42"/>
      <c r="S14" s="42"/>
      <c r="T14" s="42"/>
      <c r="U14" s="42"/>
      <c r="V14" s="42"/>
      <c r="W14" s="42"/>
    </row>
    <row r="15" spans="2:23" x14ac:dyDescent="0.25">
      <c r="B15" s="98" t="s">
        <v>58</v>
      </c>
      <c r="C15" s="113">
        <f>'4'!$D$3</f>
        <v>0</v>
      </c>
      <c r="D15" s="110">
        <f>IF(Capa!$B$6=0,8,IF(Capa!$B$6=1,16,SUM(D16:D17)))</f>
        <v>8</v>
      </c>
      <c r="E15" s="294">
        <f ca="1">IF(Capa!$E$7&lt;&gt;ABS(YEAR(TODAY())-Capa!$J$3),0.05,'4'!F3)</f>
        <v>0.05</v>
      </c>
      <c r="F15" s="247">
        <f ca="1">IF(OR(Capa!$B$6=0,Capa!$B$6=1),D15*E15,SUM(F16:F17))</f>
        <v>0.4</v>
      </c>
      <c r="G15" s="42"/>
      <c r="H15" s="42"/>
      <c r="I15" s="42"/>
      <c r="J15" s="42"/>
      <c r="K15" s="42"/>
      <c r="L15" s="42"/>
      <c r="M15" s="42"/>
      <c r="N15" s="42"/>
      <c r="O15" s="42"/>
      <c r="P15" s="42"/>
      <c r="Q15" s="42"/>
      <c r="R15" s="42"/>
      <c r="S15" s="42"/>
      <c r="T15" s="42"/>
      <c r="U15" s="42"/>
      <c r="V15" s="42"/>
      <c r="W15" s="42"/>
    </row>
    <row r="16" spans="2:23" ht="14.65" customHeight="1" x14ac:dyDescent="0.25">
      <c r="B16" s="243" t="s">
        <v>8</v>
      </c>
      <c r="C16" s="106"/>
      <c r="D16" s="117" t="str">
        <f>IF(Capa!$B$6=2,20,IF(Capa!$B$6=3,38,""))</f>
        <v/>
      </c>
      <c r="E16" s="295" t="str">
        <f ca="1">IF(OR(Capa!$B$6=0,Capa!$B$6=1),"",IF(Capa!$E$7&lt;&gt;ABS(YEAR(TODAY())-Capa!$J$3),0.05,'4'!F6))</f>
        <v/>
      </c>
      <c r="F16" s="246" t="str">
        <f>IF(OR(Capa!$B$6=0,Capa!$B$6=1),"",D16*E16)</f>
        <v/>
      </c>
      <c r="G16" s="42"/>
      <c r="H16" s="42"/>
      <c r="I16" s="42"/>
      <c r="J16" s="42"/>
      <c r="K16" s="42"/>
      <c r="L16" s="42"/>
      <c r="M16" s="42"/>
      <c r="N16" s="42"/>
      <c r="O16" s="42"/>
      <c r="P16" s="42"/>
      <c r="Q16" s="42"/>
      <c r="R16" s="42"/>
      <c r="S16" s="42"/>
      <c r="T16" s="42"/>
      <c r="U16" s="42"/>
      <c r="V16" s="42"/>
      <c r="W16" s="42"/>
    </row>
    <row r="17" spans="2:23" ht="14.65" customHeight="1" x14ac:dyDescent="0.25">
      <c r="B17" s="243" t="s">
        <v>9</v>
      </c>
      <c r="C17" s="106"/>
      <c r="D17" s="117" t="str">
        <f>IF(Capa!$B$6=2,10,IF(Capa!$B$6=3,22,""))</f>
        <v/>
      </c>
      <c r="E17" s="295" t="str">
        <f ca="1">IF(OR(Capa!$B$6=0,Capa!$B$6=1),"",IF(Capa!$E$7&lt;&gt;ABS(YEAR(TODAY())-Capa!$J$3),0.05,'4'!F14))</f>
        <v/>
      </c>
      <c r="F17" s="246" t="str">
        <f>IF(OR(Capa!$B$6=0,Capa!$B$6=1),"",D17*E17)</f>
        <v/>
      </c>
      <c r="G17" s="42"/>
      <c r="H17" s="42"/>
      <c r="I17" s="42"/>
      <c r="J17" s="42"/>
      <c r="K17" s="42"/>
      <c r="L17" s="42"/>
      <c r="M17" s="42"/>
      <c r="N17" s="42"/>
      <c r="O17" s="42"/>
      <c r="P17" s="42"/>
      <c r="Q17" s="42"/>
      <c r="R17" s="42"/>
      <c r="S17" s="42"/>
      <c r="T17" s="42"/>
      <c r="U17" s="42"/>
      <c r="V17" s="42"/>
      <c r="W17" s="42"/>
    </row>
    <row r="18" spans="2:23" x14ac:dyDescent="0.25">
      <c r="B18" s="107" t="s">
        <v>59</v>
      </c>
      <c r="C18" s="113">
        <f>'5'!$D$3</f>
        <v>0</v>
      </c>
      <c r="D18" s="110">
        <f>IF(Capa!$B$6=0,9,IF(Capa!$B$6=1,18,SUM(D19:D21)))</f>
        <v>9</v>
      </c>
      <c r="E18" s="294">
        <f ca="1">IF(Capa!$E$7&lt;&gt;ABS(YEAR(TODAY())-Capa!$J$3),0.05,'5'!F3)</f>
        <v>0.05</v>
      </c>
      <c r="F18" s="247">
        <f ca="1">IF(OR(Capa!$B$6=0,Capa!$B$6=1),D18*E18,SUM(F19:F21))</f>
        <v>0.45</v>
      </c>
      <c r="G18" s="42"/>
      <c r="H18" s="42"/>
      <c r="I18" s="42"/>
      <c r="J18" s="42"/>
      <c r="K18" s="42"/>
      <c r="L18" s="42"/>
      <c r="M18" s="42"/>
      <c r="N18" s="42"/>
      <c r="O18" s="42"/>
      <c r="P18" s="42"/>
      <c r="Q18" s="42"/>
      <c r="R18" s="42"/>
      <c r="S18" s="42"/>
      <c r="T18" s="42"/>
      <c r="U18" s="42"/>
      <c r="V18" s="42"/>
      <c r="W18" s="42"/>
    </row>
    <row r="19" spans="2:23" ht="14.65" customHeight="1" x14ac:dyDescent="0.25">
      <c r="B19" s="243" t="s">
        <v>114</v>
      </c>
      <c r="C19" s="106"/>
      <c r="D19" s="117" t="str">
        <f>IF(Capa!$B$6=2,12,IF(Capa!$B$6=3,24,""))</f>
        <v/>
      </c>
      <c r="E19" s="295" t="str">
        <f ca="1">IF(OR(Capa!$B$6=0,Capa!$B$6=1),"",IF(Capa!$E$7&lt;&gt;ABS(YEAR(TODAY())-Capa!$J$3),0.05,'5'!F6))</f>
        <v/>
      </c>
      <c r="F19" s="246" t="str">
        <f>IF(OR(Capa!$B$6=0,Capa!$B$6=1),"",D19*E19)</f>
        <v/>
      </c>
      <c r="G19" s="42"/>
      <c r="H19" s="42"/>
      <c r="I19" s="42"/>
      <c r="J19" s="42"/>
      <c r="K19" s="42"/>
      <c r="L19" s="42"/>
      <c r="M19" s="42"/>
      <c r="N19" s="42"/>
      <c r="O19" s="42"/>
      <c r="P19" s="42"/>
      <c r="Q19" s="42"/>
      <c r="R19" s="42"/>
      <c r="S19" s="42"/>
      <c r="T19" s="42"/>
      <c r="U19" s="42"/>
      <c r="V19" s="42"/>
      <c r="W19" s="42"/>
    </row>
    <row r="20" spans="2:23" ht="14.65" customHeight="1" x14ac:dyDescent="0.25">
      <c r="B20" s="243" t="s">
        <v>13</v>
      </c>
      <c r="C20" s="106"/>
      <c r="D20" s="117" t="str">
        <f>IF(Capa!$B$6=2,12,IF(Capa!$B$6=3,23,""))</f>
        <v/>
      </c>
      <c r="E20" s="295" t="str">
        <f ca="1">IF(OR(Capa!$B$6=0,Capa!$B$6=1),"",IF(Capa!$E$7&lt;&gt;ABS(YEAR(TODAY())-Capa!$J$3),0.05,'5'!F12))</f>
        <v/>
      </c>
      <c r="F20" s="246" t="str">
        <f>IF(OR(Capa!$B$6=0,Capa!$B$6=1),"",D20*E20)</f>
        <v/>
      </c>
      <c r="G20" s="42"/>
      <c r="H20" s="42"/>
      <c r="I20" s="42"/>
      <c r="J20" s="42"/>
      <c r="K20" s="42"/>
      <c r="L20" s="42"/>
      <c r="M20" s="42"/>
      <c r="N20" s="42"/>
      <c r="O20" s="42"/>
      <c r="P20" s="42"/>
      <c r="Q20" s="42"/>
      <c r="R20" s="42"/>
      <c r="S20" s="42"/>
      <c r="T20" s="42"/>
      <c r="U20" s="42"/>
      <c r="V20" s="42"/>
      <c r="W20" s="42"/>
    </row>
    <row r="21" spans="2:23" ht="14.65" customHeight="1" x14ac:dyDescent="0.25">
      <c r="B21" s="243" t="s">
        <v>14</v>
      </c>
      <c r="C21" s="106"/>
      <c r="D21" s="117" t="str">
        <f>IF(Capa!$B$6=2,11,IF(Capa!$B$6=3,23,""))</f>
        <v/>
      </c>
      <c r="E21" s="295" t="str">
        <f ca="1">IF(OR(Capa!$B$6=0,Capa!$B$6=1),"",IF(Capa!$E$7&lt;&gt;ABS(YEAR(TODAY())-Capa!$J$3),0.05,'5'!F18))</f>
        <v/>
      </c>
      <c r="F21" s="246" t="str">
        <f>IF(OR(Capa!$B$6=0,Capa!$B$6=1),"",D21*E21)</f>
        <v/>
      </c>
      <c r="G21" s="42"/>
      <c r="H21" s="42"/>
      <c r="I21" s="42"/>
      <c r="J21" s="42"/>
      <c r="K21" s="42"/>
      <c r="L21" s="42"/>
      <c r="M21" s="42"/>
      <c r="N21" s="42"/>
      <c r="O21" s="42"/>
      <c r="P21" s="42"/>
      <c r="Q21" s="42"/>
      <c r="R21" s="42"/>
      <c r="S21" s="42"/>
      <c r="T21" s="42"/>
      <c r="U21" s="42"/>
      <c r="V21" s="42"/>
      <c r="W21" s="42"/>
    </row>
    <row r="22" spans="2:23" x14ac:dyDescent="0.25">
      <c r="B22" s="107" t="s">
        <v>45</v>
      </c>
      <c r="C22" s="113">
        <f>'6'!$D$3</f>
        <v>0</v>
      </c>
      <c r="D22" s="110">
        <f>IF(Capa!$B$6=0,10,IF(Capa!$B$6=1,20,SUM(D23:D24)))</f>
        <v>10</v>
      </c>
      <c r="E22" s="294">
        <f ca="1">IF(Capa!$E$7&lt;&gt;ABS(YEAR(TODAY())-Capa!$J$3),0.05,'6'!F3)</f>
        <v>0.05</v>
      </c>
      <c r="F22" s="247">
        <f ca="1">IF(OR(Capa!$B$6=0,Capa!$B$6=1),D22*E22,SUM(F23:F24))</f>
        <v>0.5</v>
      </c>
      <c r="G22" s="42"/>
      <c r="H22" s="42"/>
      <c r="I22" s="42"/>
      <c r="J22" s="42"/>
      <c r="K22" s="42"/>
      <c r="L22" s="42"/>
      <c r="M22" s="42"/>
      <c r="N22" s="42"/>
      <c r="O22" s="42"/>
      <c r="P22" s="42"/>
      <c r="Q22" s="42"/>
      <c r="R22" s="42"/>
      <c r="S22" s="42"/>
      <c r="T22" s="42"/>
      <c r="U22" s="42"/>
      <c r="V22" s="42"/>
      <c r="W22" s="42"/>
    </row>
    <row r="23" spans="2:23" ht="14.65" customHeight="1" x14ac:dyDescent="0.25">
      <c r="B23" s="243" t="s">
        <v>115</v>
      </c>
      <c r="C23" s="106"/>
      <c r="D23" s="117" t="str">
        <f>IF(Capa!$B$6=2,25,IF(Capa!$B$6=3,44,""))</f>
        <v/>
      </c>
      <c r="E23" s="295" t="str">
        <f ca="1">IF(OR(Capa!$B$6=0,Capa!$B$6=1),"",IF(Capa!$E$7&lt;&gt;ABS(YEAR(TODAY())-Capa!$J$3),0.05,'6'!F6))</f>
        <v/>
      </c>
      <c r="F23" s="246" t="str">
        <f>IF(OR(Capa!$B$6=0,Capa!$B$6=1),"",D23*E23)</f>
        <v/>
      </c>
      <c r="G23" s="42"/>
      <c r="H23" s="42"/>
      <c r="I23" s="42"/>
      <c r="J23" s="42"/>
      <c r="K23" s="42"/>
      <c r="L23" s="42"/>
      <c r="M23" s="42"/>
      <c r="N23" s="42"/>
      <c r="O23" s="42"/>
      <c r="P23" s="42"/>
      <c r="Q23" s="42"/>
      <c r="R23" s="42"/>
      <c r="S23" s="42"/>
      <c r="T23" s="42"/>
      <c r="U23" s="42"/>
      <c r="V23" s="42"/>
      <c r="W23" s="42"/>
    </row>
    <row r="24" spans="2:23" ht="14.65" customHeight="1" x14ac:dyDescent="0.25">
      <c r="B24" s="243" t="s">
        <v>18</v>
      </c>
      <c r="C24" s="106"/>
      <c r="D24" s="117" t="str">
        <f>IF(Capa!$B$6=2,15,IF(Capa!$B$6=3,36,""))</f>
        <v/>
      </c>
      <c r="E24" s="295" t="str">
        <f ca="1">IF(OR(Capa!$B$6=0,Capa!$B$6=1),"",IF(Capa!$E$7&lt;&gt;ABS(YEAR(TODAY())-Capa!$J$3),0.05,'6'!F14))</f>
        <v/>
      </c>
      <c r="F24" s="246" t="str">
        <f>IF(OR(Capa!$B$6=0,Capa!$B$6=1),"",D24*E24)</f>
        <v/>
      </c>
      <c r="G24" s="42"/>
      <c r="H24" s="42"/>
      <c r="I24" s="42"/>
      <c r="J24" s="42"/>
      <c r="K24" s="42"/>
      <c r="L24" s="42"/>
      <c r="M24" s="42"/>
      <c r="N24" s="42"/>
      <c r="O24" s="42"/>
      <c r="P24" s="42"/>
      <c r="Q24" s="42"/>
      <c r="R24" s="42"/>
      <c r="S24" s="42"/>
      <c r="T24" s="42"/>
      <c r="U24" s="42"/>
      <c r="V24" s="42"/>
      <c r="W24" s="42"/>
    </row>
    <row r="25" spans="2:23" x14ac:dyDescent="0.25">
      <c r="B25" s="98" t="s">
        <v>46</v>
      </c>
      <c r="C25" s="113">
        <f>'7'!$D$3</f>
        <v>0</v>
      </c>
      <c r="D25" s="110">
        <f>IF(Capa!$B$6=0,15,IF(Capa!$B$6=1,30,SUM(D26:D28)))</f>
        <v>15</v>
      </c>
      <c r="E25" s="294">
        <f ca="1">IF(Capa!$E$7&lt;&gt;ABS(YEAR(TODAY())-Capa!$J$3),0.05,'7'!F3)</f>
        <v>0.05</v>
      </c>
      <c r="F25" s="247">
        <f ca="1">IF(OR(Capa!$B$6=0,Capa!$B$6=1),D25*E25,SUM(F26:F28))</f>
        <v>0.75</v>
      </c>
      <c r="G25" s="42"/>
      <c r="H25" s="42"/>
      <c r="I25" s="42"/>
      <c r="J25" s="42"/>
      <c r="K25" s="42"/>
      <c r="L25" s="42"/>
      <c r="M25" s="42"/>
      <c r="N25" s="42"/>
      <c r="O25" s="42"/>
      <c r="P25" s="42"/>
      <c r="Q25" s="42"/>
      <c r="R25" s="42"/>
      <c r="S25" s="42"/>
      <c r="T25" s="42"/>
      <c r="U25" s="42"/>
      <c r="V25" s="42"/>
      <c r="W25" s="42"/>
    </row>
    <row r="26" spans="2:23" ht="14.65" customHeight="1" x14ac:dyDescent="0.25">
      <c r="B26" s="243" t="s">
        <v>29</v>
      </c>
      <c r="C26" s="106"/>
      <c r="D26" s="118" t="str">
        <f>IF(Capa!$B$6=2,19,IF(Capa!$B$6=3,34,""))</f>
        <v/>
      </c>
      <c r="E26" s="295" t="str">
        <f ca="1">IF(OR(Capa!$B$6=0,Capa!$B$6=1),"",IF(Capa!$E$7&lt;&gt;ABS(YEAR(TODAY())-Capa!$J$3),0.05,'7'!F6))</f>
        <v/>
      </c>
      <c r="F26" s="246" t="str">
        <f>IF(OR(Capa!$B$6=0,Capa!$B$6=1),"",D26*E26)</f>
        <v/>
      </c>
      <c r="G26" s="42"/>
      <c r="H26" s="42"/>
      <c r="I26" s="42"/>
      <c r="J26" s="42"/>
      <c r="K26" s="42"/>
      <c r="L26" s="42"/>
      <c r="M26" s="42"/>
      <c r="N26" s="42"/>
      <c r="O26" s="42"/>
      <c r="P26" s="42"/>
      <c r="Q26" s="42"/>
      <c r="R26" s="42"/>
      <c r="S26" s="42"/>
      <c r="T26" s="42"/>
      <c r="U26" s="42"/>
      <c r="V26" s="42"/>
      <c r="W26" s="42"/>
    </row>
    <row r="27" spans="2:23" ht="14.65" customHeight="1" x14ac:dyDescent="0.25">
      <c r="B27" s="243" t="s">
        <v>116</v>
      </c>
      <c r="C27" s="106"/>
      <c r="D27" s="118" t="str">
        <f>IF(Capa!$B$6=2,18,IF(Capa!$B$6=3,42,""))</f>
        <v/>
      </c>
      <c r="E27" s="295" t="str">
        <f ca="1">IF(OR(Capa!$B$6=0,Capa!$B$6=1),"",IF(Capa!$E$7&lt;&gt;ABS(YEAR(TODAY())-Capa!$J$3),0.05,'7'!F13))</f>
        <v/>
      </c>
      <c r="F27" s="246" t="str">
        <f>IF(OR(Capa!$B$6=0,Capa!$B$6=1),"",D27*E27)</f>
        <v/>
      </c>
      <c r="G27" s="42"/>
      <c r="H27" s="42"/>
      <c r="I27" s="42"/>
      <c r="J27" s="42"/>
      <c r="K27" s="42"/>
      <c r="L27" s="42"/>
      <c r="M27" s="42"/>
      <c r="N27" s="42"/>
      <c r="O27" s="42"/>
      <c r="P27" s="42"/>
      <c r="Q27" s="42"/>
      <c r="R27" s="42"/>
      <c r="S27" s="42"/>
      <c r="T27" s="42"/>
      <c r="U27" s="42"/>
      <c r="V27" s="42"/>
      <c r="W27" s="42"/>
    </row>
    <row r="28" spans="2:23" ht="14.65" customHeight="1" x14ac:dyDescent="0.25">
      <c r="B28" s="243" t="s">
        <v>47</v>
      </c>
      <c r="C28" s="106"/>
      <c r="D28" s="118" t="str">
        <f>IF(Capa!$B$6=2,18,IF(Capa!$B$6=3,34,""))</f>
        <v/>
      </c>
      <c r="E28" s="295" t="str">
        <f ca="1">IF(OR(Capa!$B$6=0,Capa!$B$6=1),"",IF(Capa!$E$7&lt;&gt;ABS(YEAR(TODAY())-Capa!$J$3),0.05,'7'!F21))</f>
        <v/>
      </c>
      <c r="F28" s="246" t="str">
        <f>IF(OR(Capa!$B$6=0,Capa!$B$6=1),"",D28*E28)</f>
        <v/>
      </c>
      <c r="G28" s="42"/>
      <c r="H28" s="42"/>
      <c r="I28" s="42"/>
      <c r="J28" s="42"/>
      <c r="K28" s="42"/>
      <c r="L28" s="42"/>
      <c r="M28" s="42"/>
      <c r="N28" s="42"/>
      <c r="O28" s="42"/>
      <c r="P28" s="42"/>
      <c r="Q28" s="42"/>
      <c r="R28" s="42"/>
      <c r="S28" s="42"/>
      <c r="T28" s="42"/>
      <c r="U28" s="42"/>
      <c r="V28" s="42"/>
      <c r="W28" s="42"/>
    </row>
    <row r="29" spans="2:23" x14ac:dyDescent="0.25">
      <c r="B29" s="104" t="s">
        <v>48</v>
      </c>
      <c r="C29" s="104"/>
      <c r="D29" s="104">
        <f>D4+D8+D12+D15+D18+D22+D25</f>
        <v>70</v>
      </c>
      <c r="E29" s="296">
        <f ca="1">IF(Capa!$E$7&lt;&gt;ABS(YEAR(TODAY())-Capa!$J$3),0.05,F29/D29)</f>
        <v>0.05</v>
      </c>
      <c r="F29" s="248">
        <f ca="1">F4+F8+F12+F15+F18+F22+F25</f>
        <v>3.05</v>
      </c>
      <c r="G29" s="42"/>
      <c r="H29" s="42"/>
      <c r="I29" s="42"/>
      <c r="J29" s="42"/>
      <c r="K29" s="42"/>
      <c r="L29" s="42"/>
      <c r="M29" s="42"/>
      <c r="N29" s="42"/>
      <c r="O29" s="42"/>
      <c r="P29" s="42"/>
      <c r="Q29" s="42"/>
      <c r="R29" s="42"/>
      <c r="S29" s="42"/>
      <c r="T29" s="42"/>
      <c r="U29" s="42"/>
      <c r="V29" s="42"/>
      <c r="W29" s="42"/>
    </row>
    <row r="30" spans="2:23" x14ac:dyDescent="0.25">
      <c r="B30" s="101" t="s">
        <v>49</v>
      </c>
      <c r="C30" s="101"/>
      <c r="D30" s="109">
        <f>SUM(D31:D37)</f>
        <v>55</v>
      </c>
      <c r="E30" s="296">
        <f ca="1">IF(Capa!$E$7&lt;&gt;ABS(YEAR(TODAY())-Capa!$J$3),0.05,F30/D30)</f>
        <v>0.05</v>
      </c>
      <c r="F30" s="247">
        <f ca="1">SUM(F31:F37)</f>
        <v>10.958000000000002</v>
      </c>
      <c r="G30" s="42"/>
      <c r="H30" s="42"/>
      <c r="I30" s="42"/>
      <c r="J30" s="42"/>
      <c r="K30" s="42"/>
      <c r="L30" s="42"/>
      <c r="M30" s="42"/>
      <c r="N30" s="42"/>
      <c r="O30" s="42"/>
      <c r="P30" s="42"/>
      <c r="Q30" s="42"/>
      <c r="R30" s="42"/>
      <c r="S30" s="42"/>
      <c r="T30" s="42"/>
      <c r="U30" s="42"/>
      <c r="V30" s="42"/>
      <c r="W30" s="42"/>
    </row>
    <row r="31" spans="2:23" x14ac:dyDescent="0.25">
      <c r="B31" s="243" t="s">
        <v>50</v>
      </c>
      <c r="C31" s="106"/>
      <c r="D31" s="117">
        <f>IF(Capa!$B$6=0,12,IF(Capa!$B$6=1,24,IF(Capa!$B$6=2,50,IF(Capa!$B$6=3,100,""))))</f>
        <v>12</v>
      </c>
      <c r="E31" s="295">
        <f>'8.1'!B41</f>
        <v>0.7340000000000001</v>
      </c>
      <c r="F31" s="246">
        <f>D31*E31</f>
        <v>8.8080000000000016</v>
      </c>
      <c r="G31" s="42"/>
      <c r="H31" s="42"/>
      <c r="I31" s="42"/>
      <c r="J31" s="42"/>
      <c r="K31" s="42"/>
      <c r="L31" s="42"/>
      <c r="M31" s="42"/>
      <c r="N31" s="42"/>
      <c r="O31" s="42"/>
      <c r="P31" s="42"/>
      <c r="Q31" s="42"/>
      <c r="R31" s="42"/>
      <c r="S31" s="42"/>
      <c r="T31" s="42"/>
      <c r="U31" s="42"/>
      <c r="V31" s="42"/>
      <c r="W31" s="42"/>
    </row>
    <row r="32" spans="2:23" x14ac:dyDescent="0.25">
      <c r="B32" s="243" t="s">
        <v>51</v>
      </c>
      <c r="C32" s="106"/>
      <c r="D32" s="117">
        <f>IF(Capa!$B$6=0,6,IF(Capa!$B$6=1,12,IF(Capa!$B$6=2,25,IF(Capa!$B$6=3,50,""))))</f>
        <v>6</v>
      </c>
      <c r="E32" s="295">
        <f ca="1">IF(Capa!$E$7&lt;&gt;ABS(YEAR(TODAY())-Capa!$J$3),0.05,'8.2'!B39)</f>
        <v>0.05</v>
      </c>
      <c r="F32" s="246">
        <f t="shared" ref="F32:F37" ca="1" si="0">D32*E32</f>
        <v>0.30000000000000004</v>
      </c>
      <c r="G32" s="42"/>
      <c r="H32" s="42"/>
      <c r="I32" s="42"/>
      <c r="J32" s="42"/>
      <c r="K32" s="42"/>
      <c r="L32" s="42"/>
      <c r="M32" s="42"/>
      <c r="N32" s="42"/>
      <c r="O32" s="42"/>
      <c r="P32" s="42"/>
      <c r="Q32" s="42"/>
      <c r="R32" s="42"/>
      <c r="S32" s="42"/>
      <c r="T32" s="42"/>
      <c r="U32" s="42"/>
      <c r="V32" s="42"/>
      <c r="W32" s="42"/>
    </row>
    <row r="33" spans="2:23" x14ac:dyDescent="0.25">
      <c r="B33" s="244" t="s">
        <v>52</v>
      </c>
      <c r="C33" s="108"/>
      <c r="D33" s="117">
        <f>IF(Capa!$B$6=0,6,IF(Capa!$B$6=1,12,IF(Capa!$B$6=2,25,IF(Capa!$B$6=3,50,""))))</f>
        <v>6</v>
      </c>
      <c r="E33" s="295">
        <f ca="1">IF(Capa!$E$7&lt;&gt;ABS(YEAR(TODAY())-Capa!$J$3),0.05,'8.3'!B49)</f>
        <v>0.05</v>
      </c>
      <c r="F33" s="246">
        <f t="shared" ca="1" si="0"/>
        <v>0.30000000000000004</v>
      </c>
      <c r="G33" s="42"/>
      <c r="H33" s="42"/>
      <c r="I33" s="42"/>
      <c r="J33" s="42"/>
      <c r="K33" s="42"/>
      <c r="L33" s="42"/>
      <c r="M33" s="42"/>
      <c r="N33" s="42"/>
      <c r="O33" s="42"/>
      <c r="P33" s="42"/>
      <c r="Q33" s="42"/>
      <c r="R33" s="42"/>
      <c r="S33" s="42"/>
      <c r="T33" s="42"/>
      <c r="U33" s="42"/>
      <c r="V33" s="42"/>
      <c r="W33" s="42"/>
    </row>
    <row r="34" spans="2:23" x14ac:dyDescent="0.25">
      <c r="B34" s="245" t="s">
        <v>118</v>
      </c>
      <c r="C34" s="100"/>
      <c r="D34" s="117">
        <f>IF(Capa!$B$6=0,12,IF(Capa!$B$6=1,24,IF(Capa!$B$6=2,50,IF(Capa!$B$6=3,100,""))))</f>
        <v>12</v>
      </c>
      <c r="E34" s="295">
        <f ca="1">IF(Capa!$E$7&lt;&gt;ABS(YEAR(TODAY())-Capa!$J$3),0.05,'8.4'!B40)</f>
        <v>0.05</v>
      </c>
      <c r="F34" s="246">
        <f t="shared" ca="1" si="0"/>
        <v>0.60000000000000009</v>
      </c>
      <c r="G34" s="42"/>
      <c r="H34" s="42"/>
      <c r="I34" s="42"/>
      <c r="J34" s="42"/>
      <c r="K34" s="42"/>
      <c r="L34" s="42"/>
      <c r="M34" s="42"/>
      <c r="N34" s="42"/>
      <c r="O34" s="42"/>
      <c r="P34" s="42"/>
      <c r="Q34" s="42"/>
      <c r="R34" s="42"/>
      <c r="S34" s="42"/>
      <c r="T34" s="42"/>
      <c r="U34" s="42"/>
      <c r="V34" s="42"/>
      <c r="W34" s="42"/>
    </row>
    <row r="35" spans="2:23" x14ac:dyDescent="0.25">
      <c r="B35" s="243" t="s">
        <v>117</v>
      </c>
      <c r="C35" s="106"/>
      <c r="D35" s="117">
        <f>IF(Capa!$B$6=0,7,IF(Capa!$B$6=1,14,IF(Capa!$B$6=2,30,IF(Capa!$B$6=3,60,""))))</f>
        <v>7</v>
      </c>
      <c r="E35" s="295">
        <f ca="1">IF(Capa!$E$7&lt;&gt;ABS(YEAR(TODAY())-Capa!$J$3),0.05,'8.5'!B39)</f>
        <v>0.05</v>
      </c>
      <c r="F35" s="246">
        <f t="shared" ca="1" si="0"/>
        <v>0.35000000000000003</v>
      </c>
      <c r="G35" s="42"/>
      <c r="H35" s="42"/>
      <c r="I35" s="42"/>
      <c r="J35" s="42"/>
      <c r="K35" s="42"/>
      <c r="L35" s="42"/>
      <c r="M35" s="42"/>
      <c r="N35" s="42"/>
      <c r="O35" s="42"/>
      <c r="P35" s="42"/>
      <c r="Q35" s="42"/>
      <c r="R35" s="42"/>
      <c r="S35" s="42"/>
      <c r="T35" s="42"/>
      <c r="U35" s="42"/>
      <c r="V35" s="42"/>
      <c r="W35" s="42"/>
    </row>
    <row r="36" spans="2:23" x14ac:dyDescent="0.25">
      <c r="B36" s="243" t="s">
        <v>167</v>
      </c>
      <c r="C36" s="106"/>
      <c r="D36" s="117">
        <f>IF(Capa!$B$6=0,3,IF(Capa!$B$6=1,6,IF(Capa!$B$6=2,10,IF(Capa!$B$6=3,20,""))))</f>
        <v>3</v>
      </c>
      <c r="E36" s="295">
        <f ca="1">IF(Capa!$E$7&lt;&gt;ABS(YEAR(TODAY())-Capa!$J$3),0.05,'8.6'!B48)</f>
        <v>0.05</v>
      </c>
      <c r="F36" s="246">
        <f t="shared" ca="1" si="0"/>
        <v>0.15000000000000002</v>
      </c>
      <c r="G36" s="42"/>
      <c r="H36" s="42"/>
      <c r="I36" s="42"/>
      <c r="J36" s="42"/>
      <c r="K36" s="42"/>
      <c r="L36" s="42"/>
      <c r="M36" s="42"/>
      <c r="N36" s="42"/>
      <c r="O36" s="42"/>
      <c r="P36" s="42"/>
      <c r="Q36" s="42"/>
      <c r="R36" s="42"/>
      <c r="S36" s="42"/>
      <c r="T36" s="42"/>
      <c r="U36" s="42"/>
      <c r="V36" s="42"/>
      <c r="W36" s="42"/>
    </row>
    <row r="37" spans="2:23" x14ac:dyDescent="0.25">
      <c r="B37" s="243" t="s">
        <v>168</v>
      </c>
      <c r="C37" s="106"/>
      <c r="D37" s="117">
        <f>IF(Capa!$B$6=0,9,IF(Capa!$B$6=1,18,IF(Capa!$B$6=2,40,IF(Capa!$B$6=3,80,""))))</f>
        <v>9</v>
      </c>
      <c r="E37" s="295">
        <f ca="1">IF(Capa!$E$7&lt;&gt;ABS(YEAR(TODAY())-Capa!$J$3),0.05,'8.7'!B39)</f>
        <v>0.05</v>
      </c>
      <c r="F37" s="246">
        <f t="shared" ca="1" si="0"/>
        <v>0.45</v>
      </c>
      <c r="G37" s="42"/>
      <c r="H37" s="42"/>
      <c r="I37" s="42"/>
      <c r="J37" s="42"/>
      <c r="K37" s="42"/>
      <c r="L37" s="42"/>
      <c r="M37" s="42"/>
      <c r="N37" s="42"/>
      <c r="O37" s="42"/>
      <c r="P37" s="42"/>
      <c r="Q37" s="42"/>
      <c r="R37" s="42"/>
      <c r="S37" s="42"/>
      <c r="T37" s="42"/>
      <c r="U37" s="42"/>
      <c r="V37" s="42"/>
      <c r="W37" s="42"/>
    </row>
    <row r="38" spans="2:23" x14ac:dyDescent="0.25">
      <c r="B38" s="102" t="s">
        <v>62</v>
      </c>
      <c r="C38" s="102"/>
      <c r="D38" s="102">
        <f>D29+D30</f>
        <v>125</v>
      </c>
      <c r="E38" s="296">
        <f ca="1">F38/D38</f>
        <v>0.11206400000000002</v>
      </c>
      <c r="F38" s="248">
        <f ca="1">F29+F30</f>
        <v>14.008000000000003</v>
      </c>
      <c r="G38" s="42"/>
      <c r="H38" s="42"/>
      <c r="I38" s="42"/>
      <c r="J38" s="42"/>
      <c r="K38" s="42"/>
      <c r="L38" s="42"/>
      <c r="M38" s="42"/>
      <c r="N38" s="42"/>
      <c r="O38" s="42"/>
      <c r="P38" s="42"/>
      <c r="Q38" s="42"/>
      <c r="R38" s="42"/>
      <c r="S38" s="42"/>
      <c r="T38" s="42"/>
      <c r="U38" s="42"/>
      <c r="V38" s="42"/>
      <c r="W38" s="42"/>
    </row>
    <row r="39" spans="2:23" s="42" customFormat="1" x14ac:dyDescent="0.25"/>
    <row r="40" spans="2:23" s="42" customFormat="1" x14ac:dyDescent="0.25"/>
    <row r="41" spans="2:23" s="42" customFormat="1" x14ac:dyDescent="0.25"/>
    <row r="42" spans="2:23" s="42" customFormat="1" x14ac:dyDescent="0.25"/>
    <row r="43" spans="2:23" s="42" customFormat="1" x14ac:dyDescent="0.25"/>
    <row r="44" spans="2:23" s="42" customFormat="1" x14ac:dyDescent="0.25"/>
    <row r="45" spans="2:23" s="42" customFormat="1" x14ac:dyDescent="0.25"/>
    <row r="46" spans="2:23" s="42" customFormat="1" x14ac:dyDescent="0.25"/>
    <row r="47" spans="2:23" s="42" customFormat="1" x14ac:dyDescent="0.25"/>
    <row r="48" spans="2:23" s="42" customFormat="1" x14ac:dyDescent="0.25"/>
    <row r="49" s="42" customFormat="1" x14ac:dyDescent="0.25"/>
    <row r="50" s="42" customFormat="1" x14ac:dyDescent="0.25"/>
    <row r="51" s="42" customFormat="1" x14ac:dyDescent="0.25"/>
    <row r="52" s="42" customFormat="1" x14ac:dyDescent="0.25"/>
    <row r="53" s="42" customFormat="1" x14ac:dyDescent="0.25"/>
    <row r="54" s="42" customFormat="1" x14ac:dyDescent="0.25"/>
    <row r="55" s="42" customFormat="1" x14ac:dyDescent="0.25"/>
    <row r="56" s="42" customFormat="1" x14ac:dyDescent="0.25"/>
    <row r="57" s="42" customFormat="1" x14ac:dyDescent="0.25"/>
    <row r="58" s="42" customFormat="1" x14ac:dyDescent="0.25"/>
    <row r="59" s="42" customFormat="1" x14ac:dyDescent="0.25"/>
    <row r="60" s="42" customFormat="1" x14ac:dyDescent="0.25"/>
    <row r="61" s="42" customFormat="1" x14ac:dyDescent="0.25"/>
    <row r="62" s="42" customFormat="1" x14ac:dyDescent="0.25"/>
    <row r="63" s="42" customFormat="1" x14ac:dyDescent="0.25"/>
    <row r="64" s="42" customFormat="1" x14ac:dyDescent="0.25"/>
    <row r="65" s="42" customFormat="1" x14ac:dyDescent="0.25"/>
    <row r="66" s="42" customFormat="1" x14ac:dyDescent="0.25"/>
    <row r="67" s="42" customFormat="1" x14ac:dyDescent="0.25"/>
    <row r="68" s="42" customFormat="1" x14ac:dyDescent="0.25"/>
    <row r="69" s="42" customFormat="1" x14ac:dyDescent="0.25"/>
    <row r="70" s="42" customFormat="1" x14ac:dyDescent="0.25"/>
    <row r="71" s="42" customFormat="1" x14ac:dyDescent="0.25"/>
    <row r="72" s="42" customFormat="1" x14ac:dyDescent="0.25"/>
    <row r="73" s="42" customFormat="1" x14ac:dyDescent="0.25"/>
    <row r="74" s="42" customFormat="1" x14ac:dyDescent="0.25"/>
    <row r="75" s="42" customFormat="1" x14ac:dyDescent="0.25"/>
    <row r="76" s="42" customFormat="1" x14ac:dyDescent="0.25"/>
    <row r="77" s="42" customFormat="1" x14ac:dyDescent="0.25"/>
    <row r="78" s="42" customFormat="1" x14ac:dyDescent="0.25"/>
    <row r="79" s="42" customFormat="1" x14ac:dyDescent="0.25"/>
    <row r="80" s="42" customFormat="1" x14ac:dyDescent="0.25"/>
    <row r="81" s="42" customFormat="1" x14ac:dyDescent="0.25"/>
    <row r="82" s="42" customFormat="1" x14ac:dyDescent="0.25"/>
    <row r="83" s="42" customFormat="1" x14ac:dyDescent="0.25"/>
    <row r="84" s="42" customFormat="1" x14ac:dyDescent="0.25"/>
    <row r="85" s="42" customFormat="1" x14ac:dyDescent="0.25"/>
    <row r="86" s="42" customFormat="1" x14ac:dyDescent="0.25"/>
    <row r="87" s="42" customFormat="1" x14ac:dyDescent="0.25"/>
    <row r="88" s="42" customFormat="1" x14ac:dyDescent="0.25"/>
    <row r="89" s="42" customFormat="1" x14ac:dyDescent="0.25"/>
    <row r="90" s="42" customFormat="1" x14ac:dyDescent="0.25"/>
    <row r="91" s="42" customFormat="1" x14ac:dyDescent="0.25"/>
    <row r="92" s="42" customFormat="1" x14ac:dyDescent="0.25"/>
    <row r="93" s="42" customFormat="1" x14ac:dyDescent="0.25"/>
    <row r="94" s="42" customFormat="1" x14ac:dyDescent="0.25"/>
    <row r="95" s="42" customFormat="1" x14ac:dyDescent="0.25"/>
    <row r="96" s="42" customFormat="1" x14ac:dyDescent="0.25"/>
    <row r="97" s="42" customFormat="1" x14ac:dyDescent="0.25"/>
    <row r="98" s="42" customFormat="1" x14ac:dyDescent="0.25"/>
    <row r="99" s="42" customFormat="1" x14ac:dyDescent="0.25"/>
    <row r="100" s="42" customFormat="1" x14ac:dyDescent="0.25"/>
    <row r="101" s="42" customFormat="1" x14ac:dyDescent="0.25"/>
    <row r="102" s="42" customFormat="1" x14ac:dyDescent="0.25"/>
    <row r="103" s="42" customFormat="1" x14ac:dyDescent="0.25"/>
    <row r="104" s="42" customFormat="1" x14ac:dyDescent="0.25"/>
    <row r="105" s="42" customFormat="1" x14ac:dyDescent="0.25"/>
    <row r="106" s="42" customFormat="1" x14ac:dyDescent="0.25"/>
    <row r="107" s="42" customFormat="1" x14ac:dyDescent="0.25"/>
    <row r="108" s="42" customFormat="1" x14ac:dyDescent="0.25"/>
    <row r="109" s="42" customFormat="1" x14ac:dyDescent="0.25"/>
    <row r="110" s="42" customFormat="1" x14ac:dyDescent="0.25"/>
    <row r="111" s="42" customFormat="1" x14ac:dyDescent="0.25"/>
    <row r="112" s="42" customFormat="1" x14ac:dyDescent="0.25"/>
    <row r="113" s="42" customFormat="1" x14ac:dyDescent="0.25"/>
    <row r="114" s="42" customFormat="1" x14ac:dyDescent="0.25"/>
    <row r="115" s="42" customFormat="1" x14ac:dyDescent="0.25"/>
    <row r="116" s="42" customFormat="1" x14ac:dyDescent="0.25"/>
    <row r="117" s="42" customFormat="1" x14ac:dyDescent="0.25"/>
    <row r="118" s="42" customFormat="1" x14ac:dyDescent="0.25"/>
    <row r="119" s="42" customFormat="1" x14ac:dyDescent="0.25"/>
    <row r="120" s="42" customFormat="1" x14ac:dyDescent="0.25"/>
    <row r="121" s="42" customFormat="1" x14ac:dyDescent="0.25"/>
    <row r="122" s="42" customFormat="1" x14ac:dyDescent="0.25"/>
    <row r="123" s="42" customFormat="1" x14ac:dyDescent="0.25"/>
    <row r="124" s="42" customFormat="1" x14ac:dyDescent="0.25"/>
    <row r="125" s="42" customFormat="1" x14ac:dyDescent="0.25"/>
    <row r="126" s="42" customFormat="1" x14ac:dyDescent="0.25"/>
    <row r="127" s="42" customFormat="1" x14ac:dyDescent="0.25"/>
    <row r="128" s="42" customFormat="1" x14ac:dyDescent="0.25"/>
    <row r="129" s="42" customFormat="1" x14ac:dyDescent="0.25"/>
    <row r="130" s="42" customFormat="1" x14ac:dyDescent="0.25"/>
    <row r="131" s="42" customFormat="1" x14ac:dyDescent="0.25"/>
    <row r="132" s="42" customFormat="1" x14ac:dyDescent="0.25"/>
    <row r="133" s="42" customFormat="1" x14ac:dyDescent="0.25"/>
    <row r="134" s="42" customFormat="1" x14ac:dyDescent="0.25"/>
    <row r="135" s="42" customFormat="1" x14ac:dyDescent="0.25"/>
    <row r="136" s="42" customFormat="1" x14ac:dyDescent="0.25"/>
    <row r="137" s="42" customFormat="1" x14ac:dyDescent="0.25"/>
    <row r="138" s="42" customFormat="1" x14ac:dyDescent="0.25"/>
    <row r="139" s="42" customFormat="1" x14ac:dyDescent="0.25"/>
    <row r="140" s="42" customFormat="1" x14ac:dyDescent="0.25"/>
    <row r="141" s="42" customFormat="1" x14ac:dyDescent="0.25"/>
    <row r="142" s="42" customFormat="1" x14ac:dyDescent="0.25"/>
    <row r="143" s="42" customFormat="1" x14ac:dyDescent="0.25"/>
    <row r="144" s="42" customFormat="1" x14ac:dyDescent="0.25"/>
    <row r="145" s="42" customFormat="1" x14ac:dyDescent="0.25"/>
    <row r="146" s="42" customFormat="1" x14ac:dyDescent="0.25"/>
    <row r="147" s="42" customFormat="1" x14ac:dyDescent="0.25"/>
    <row r="148" s="42" customFormat="1" x14ac:dyDescent="0.25"/>
    <row r="149" s="42" customFormat="1" x14ac:dyDescent="0.25"/>
    <row r="150" s="42" customFormat="1" x14ac:dyDescent="0.25"/>
    <row r="151" s="42" customFormat="1" x14ac:dyDescent="0.25"/>
    <row r="152" s="42" customFormat="1" x14ac:dyDescent="0.25"/>
    <row r="153" s="42" customFormat="1" x14ac:dyDescent="0.25"/>
    <row r="154" s="42" customFormat="1" x14ac:dyDescent="0.25"/>
    <row r="155" s="42" customFormat="1" x14ac:dyDescent="0.25"/>
    <row r="156" s="42" customFormat="1" x14ac:dyDescent="0.25"/>
    <row r="157" s="42" customFormat="1" x14ac:dyDescent="0.25"/>
    <row r="158" s="42" customFormat="1" x14ac:dyDescent="0.25"/>
    <row r="159" s="42" customFormat="1" x14ac:dyDescent="0.25"/>
    <row r="160" s="42" customFormat="1" x14ac:dyDescent="0.25"/>
    <row r="161" s="42" customFormat="1" x14ac:dyDescent="0.25"/>
    <row r="162" s="42" customFormat="1" x14ac:dyDescent="0.25"/>
    <row r="163" s="42" customFormat="1" x14ac:dyDescent="0.25"/>
    <row r="164" s="42" customFormat="1" x14ac:dyDescent="0.25"/>
    <row r="165" s="42" customFormat="1" x14ac:dyDescent="0.25"/>
    <row r="166" s="42" customFormat="1" x14ac:dyDescent="0.25"/>
    <row r="167" s="42" customFormat="1" x14ac:dyDescent="0.25"/>
    <row r="168" s="42" customFormat="1" x14ac:dyDescent="0.25"/>
    <row r="169" s="42" customFormat="1" x14ac:dyDescent="0.25"/>
    <row r="170" s="42" customFormat="1" x14ac:dyDescent="0.25"/>
    <row r="171" s="42" customFormat="1" x14ac:dyDescent="0.25"/>
    <row r="172" s="42" customFormat="1" x14ac:dyDescent="0.25"/>
    <row r="173" s="42" customFormat="1" x14ac:dyDescent="0.25"/>
    <row r="174" s="42" customFormat="1" x14ac:dyDescent="0.25"/>
    <row r="175" s="42" customFormat="1" x14ac:dyDescent="0.25"/>
    <row r="176" s="42" customFormat="1" x14ac:dyDescent="0.25"/>
    <row r="177" s="42" customFormat="1" x14ac:dyDescent="0.25"/>
    <row r="178" s="42" customFormat="1" x14ac:dyDescent="0.25"/>
    <row r="179" s="42" customFormat="1" x14ac:dyDescent="0.25"/>
    <row r="180" s="42" customFormat="1" x14ac:dyDescent="0.25"/>
    <row r="181" s="42" customFormat="1" x14ac:dyDescent="0.25"/>
    <row r="182" s="42" customFormat="1" x14ac:dyDescent="0.25"/>
    <row r="183" s="42" customFormat="1" x14ac:dyDescent="0.25"/>
    <row r="184" s="42" customFormat="1" x14ac:dyDescent="0.25"/>
    <row r="185" s="42" customFormat="1" x14ac:dyDescent="0.25"/>
    <row r="186" s="42" customFormat="1" x14ac:dyDescent="0.25"/>
    <row r="187" s="42" customFormat="1" x14ac:dyDescent="0.25"/>
    <row r="188" s="42" customFormat="1" x14ac:dyDescent="0.25"/>
    <row r="189" s="42" customFormat="1" x14ac:dyDescent="0.25"/>
    <row r="190" s="42" customFormat="1" x14ac:dyDescent="0.25"/>
    <row r="191" s="42" customFormat="1" x14ac:dyDescent="0.25"/>
    <row r="192" s="42" customFormat="1" x14ac:dyDescent="0.25"/>
    <row r="193" s="42" customFormat="1" x14ac:dyDescent="0.25"/>
    <row r="194" s="42" customFormat="1" x14ac:dyDescent="0.25"/>
    <row r="195" s="42" customFormat="1" x14ac:dyDescent="0.25"/>
    <row r="196" s="42" customFormat="1" x14ac:dyDescent="0.25"/>
    <row r="197" s="42" customFormat="1" x14ac:dyDescent="0.25"/>
    <row r="198" s="42" customFormat="1" x14ac:dyDescent="0.25"/>
    <row r="199" s="42" customFormat="1" x14ac:dyDescent="0.25"/>
    <row r="200" s="42" customFormat="1" x14ac:dyDescent="0.25"/>
    <row r="201" s="42" customFormat="1" x14ac:dyDescent="0.25"/>
    <row r="202" s="42" customFormat="1" x14ac:dyDescent="0.25"/>
    <row r="203" s="42" customFormat="1" x14ac:dyDescent="0.25"/>
    <row r="204" s="42" customFormat="1" x14ac:dyDescent="0.25"/>
    <row r="205" s="42" customFormat="1" x14ac:dyDescent="0.25"/>
    <row r="206" s="42" customFormat="1" x14ac:dyDescent="0.25"/>
    <row r="207" s="42" customFormat="1" x14ac:dyDescent="0.25"/>
    <row r="208" s="42" customFormat="1" x14ac:dyDescent="0.25"/>
    <row r="209" s="42" customFormat="1" x14ac:dyDescent="0.25"/>
    <row r="210" s="42" customFormat="1" x14ac:dyDescent="0.25"/>
    <row r="211" s="42" customFormat="1" x14ac:dyDescent="0.25"/>
    <row r="212" s="42" customFormat="1" x14ac:dyDescent="0.25"/>
    <row r="213" s="42" customFormat="1" x14ac:dyDescent="0.25"/>
    <row r="214" s="42" customFormat="1" x14ac:dyDescent="0.25"/>
    <row r="215" s="42" customFormat="1" x14ac:dyDescent="0.25"/>
    <row r="216" s="42" customFormat="1" x14ac:dyDescent="0.25"/>
    <row r="217" s="42" customFormat="1" x14ac:dyDescent="0.25"/>
    <row r="218" s="42" customFormat="1" x14ac:dyDescent="0.25"/>
    <row r="219" s="42" customFormat="1" x14ac:dyDescent="0.25"/>
    <row r="220" s="42" customFormat="1" x14ac:dyDescent="0.25"/>
    <row r="221" s="42" customFormat="1" x14ac:dyDescent="0.25"/>
    <row r="222" s="42" customFormat="1" x14ac:dyDescent="0.25"/>
    <row r="223" s="42" customFormat="1" x14ac:dyDescent="0.25"/>
    <row r="224" s="42" customFormat="1" x14ac:dyDescent="0.25"/>
    <row r="225" s="42" customFormat="1" x14ac:dyDescent="0.25"/>
    <row r="226" s="42" customFormat="1" x14ac:dyDescent="0.25"/>
    <row r="227" s="42" customFormat="1" x14ac:dyDescent="0.25"/>
    <row r="228" s="42" customFormat="1" x14ac:dyDescent="0.25"/>
  </sheetData>
  <sheetProtection algorithmName="SHA-512" hashValue="PQQFrKe1euqKDNkuh9A7ErRddPoMRRVfXRT0YYjjQo4stiExlZsmKve8MtPb/EJTHjFEti9JXeVg/nbakKDsBw==" saltValue="nYwcr5mJu+ZxYQYdw+75kw==" spinCount="100000" sheet="1" formatCells="0" formatColumns="0" formatRows="0"/>
  <conditionalFormatting sqref="C4">
    <cfRule type="dataBar" priority="1">
      <dataBar>
        <cfvo type="num" val="0.1"/>
        <cfvo type="num" val="1"/>
        <color theme="9" tint="0.39997558519241921"/>
      </dataBar>
      <extLst>
        <ext xmlns:x14="http://schemas.microsoft.com/office/spreadsheetml/2009/9/main" uri="{B025F937-C7B1-47D3-B67F-A62EFF666E3E}">
          <x14:id>{5C01FCBA-2515-43E9-8A61-70CEC71D13CF}</x14:id>
        </ext>
      </extLst>
    </cfRule>
  </conditionalFormatting>
  <conditionalFormatting sqref="C8">
    <cfRule type="dataBar" priority="2">
      <dataBar>
        <cfvo type="num" val="0.1"/>
        <cfvo type="num" val="1"/>
        <color theme="9" tint="0.39997558519241921"/>
      </dataBar>
      <extLst>
        <ext xmlns:x14="http://schemas.microsoft.com/office/spreadsheetml/2009/9/main" uri="{B025F937-C7B1-47D3-B67F-A62EFF666E3E}">
          <x14:id>{3D14B29D-183F-444E-BCD2-560FEA6F541F}</x14:id>
        </ext>
      </extLst>
    </cfRule>
  </conditionalFormatting>
  <conditionalFormatting sqref="C12">
    <cfRule type="dataBar" priority="3">
      <dataBar>
        <cfvo type="num" val="0.1"/>
        <cfvo type="num" val="1"/>
        <color theme="9" tint="0.39997558519241921"/>
      </dataBar>
      <extLst>
        <ext xmlns:x14="http://schemas.microsoft.com/office/spreadsheetml/2009/9/main" uri="{B025F937-C7B1-47D3-B67F-A62EFF666E3E}">
          <x14:id>{D77C9D3B-7D26-4A5D-BA4C-ACC62FB114BE}</x14:id>
        </ext>
      </extLst>
    </cfRule>
  </conditionalFormatting>
  <conditionalFormatting sqref="C15">
    <cfRule type="dataBar" priority="4">
      <dataBar>
        <cfvo type="num" val="0.1"/>
        <cfvo type="num" val="1"/>
        <color theme="9" tint="0.39997558519241921"/>
      </dataBar>
      <extLst>
        <ext xmlns:x14="http://schemas.microsoft.com/office/spreadsheetml/2009/9/main" uri="{B025F937-C7B1-47D3-B67F-A62EFF666E3E}">
          <x14:id>{C71E8E83-9789-422E-9481-2F46EC249B78}</x14:id>
        </ext>
      </extLst>
    </cfRule>
  </conditionalFormatting>
  <conditionalFormatting sqref="C18">
    <cfRule type="dataBar" priority="5">
      <dataBar>
        <cfvo type="num" val="0.1"/>
        <cfvo type="num" val="1"/>
        <color theme="9" tint="0.39997558519241921"/>
      </dataBar>
      <extLst>
        <ext xmlns:x14="http://schemas.microsoft.com/office/spreadsheetml/2009/9/main" uri="{B025F937-C7B1-47D3-B67F-A62EFF666E3E}">
          <x14:id>{927C6610-C44B-4B54-BD27-922C92CBF313}</x14:id>
        </ext>
      </extLst>
    </cfRule>
  </conditionalFormatting>
  <conditionalFormatting sqref="C22">
    <cfRule type="dataBar" priority="6">
      <dataBar>
        <cfvo type="num" val="0.1"/>
        <cfvo type="num" val="1"/>
        <color theme="9" tint="0.39997558519241921"/>
      </dataBar>
      <extLst>
        <ext xmlns:x14="http://schemas.microsoft.com/office/spreadsheetml/2009/9/main" uri="{B025F937-C7B1-47D3-B67F-A62EFF666E3E}">
          <x14:id>{28188C93-31A2-411C-8B42-19889C9D39AC}</x14:id>
        </ext>
      </extLst>
    </cfRule>
  </conditionalFormatting>
  <conditionalFormatting sqref="C25">
    <cfRule type="dataBar" priority="7">
      <dataBar>
        <cfvo type="num" val="0.1"/>
        <cfvo type="num" val="1"/>
        <color theme="9" tint="0.39997558519241921"/>
      </dataBar>
      <extLst>
        <ext xmlns:x14="http://schemas.microsoft.com/office/spreadsheetml/2009/9/main" uri="{B025F937-C7B1-47D3-B67F-A62EFF666E3E}">
          <x14:id>{C93D8C25-5BB0-422E-A8C6-7A2FD1E6209B}</x14:id>
        </ext>
      </extLst>
    </cfRule>
  </conditionalFormatting>
  <pageMargins left="0.511811024" right="0.511811024" top="0.78740157499999996" bottom="0.78740157499999996" header="0.31496062000000002" footer="0.31496062000000002"/>
  <pageSetup orientation="portrait" r:id="rId1"/>
  <extLst>
    <ext xmlns:x14="http://schemas.microsoft.com/office/spreadsheetml/2009/9/main" uri="{78C0D931-6437-407d-A8EE-F0AAD7539E65}">
      <x14:conditionalFormattings>
        <x14:conditionalFormatting xmlns:xm="http://schemas.microsoft.com/office/excel/2006/main">
          <x14:cfRule type="dataBar" id="{5C01FCBA-2515-43E9-8A61-70CEC71D13CF}">
            <x14:dataBar minLength="0" maxLength="100" gradient="0">
              <x14:cfvo type="num">
                <xm:f>0.1</xm:f>
              </x14:cfvo>
              <x14:cfvo type="num">
                <xm:f>1</xm:f>
              </x14:cfvo>
              <x14:negativeFillColor rgb="FFFF0000"/>
              <x14:axisColor rgb="FF000000"/>
            </x14:dataBar>
          </x14:cfRule>
          <xm:sqref>C4</xm:sqref>
        </x14:conditionalFormatting>
        <x14:conditionalFormatting xmlns:xm="http://schemas.microsoft.com/office/excel/2006/main">
          <x14:cfRule type="dataBar" id="{3D14B29D-183F-444E-BCD2-560FEA6F541F}">
            <x14:dataBar minLength="0" maxLength="100" gradient="0">
              <x14:cfvo type="num">
                <xm:f>0.1</xm:f>
              </x14:cfvo>
              <x14:cfvo type="num">
                <xm:f>1</xm:f>
              </x14:cfvo>
              <x14:negativeFillColor rgb="FFFF0000"/>
              <x14:axisColor rgb="FF000000"/>
            </x14:dataBar>
          </x14:cfRule>
          <xm:sqref>C8</xm:sqref>
        </x14:conditionalFormatting>
        <x14:conditionalFormatting xmlns:xm="http://schemas.microsoft.com/office/excel/2006/main">
          <x14:cfRule type="dataBar" id="{D77C9D3B-7D26-4A5D-BA4C-ACC62FB114BE}">
            <x14:dataBar minLength="0" maxLength="100" gradient="0">
              <x14:cfvo type="num">
                <xm:f>0.1</xm:f>
              </x14:cfvo>
              <x14:cfvo type="num">
                <xm:f>1</xm:f>
              </x14:cfvo>
              <x14:negativeFillColor rgb="FFFF0000"/>
              <x14:axisColor rgb="FF000000"/>
            </x14:dataBar>
          </x14:cfRule>
          <xm:sqref>C12</xm:sqref>
        </x14:conditionalFormatting>
        <x14:conditionalFormatting xmlns:xm="http://schemas.microsoft.com/office/excel/2006/main">
          <x14:cfRule type="dataBar" id="{C71E8E83-9789-422E-9481-2F46EC249B78}">
            <x14:dataBar minLength="0" maxLength="100" gradient="0">
              <x14:cfvo type="num">
                <xm:f>0.1</xm:f>
              </x14:cfvo>
              <x14:cfvo type="num">
                <xm:f>1</xm:f>
              </x14:cfvo>
              <x14:negativeFillColor rgb="FFFF0000"/>
              <x14:axisColor rgb="FF000000"/>
            </x14:dataBar>
          </x14:cfRule>
          <xm:sqref>C15</xm:sqref>
        </x14:conditionalFormatting>
        <x14:conditionalFormatting xmlns:xm="http://schemas.microsoft.com/office/excel/2006/main">
          <x14:cfRule type="dataBar" id="{927C6610-C44B-4B54-BD27-922C92CBF313}">
            <x14:dataBar minLength="0" maxLength="100" gradient="0">
              <x14:cfvo type="num">
                <xm:f>0.1</xm:f>
              </x14:cfvo>
              <x14:cfvo type="num">
                <xm:f>1</xm:f>
              </x14:cfvo>
              <x14:negativeFillColor rgb="FFFF0000"/>
              <x14:axisColor rgb="FF000000"/>
            </x14:dataBar>
          </x14:cfRule>
          <xm:sqref>C18</xm:sqref>
        </x14:conditionalFormatting>
        <x14:conditionalFormatting xmlns:xm="http://schemas.microsoft.com/office/excel/2006/main">
          <x14:cfRule type="dataBar" id="{28188C93-31A2-411C-8B42-19889C9D39AC}">
            <x14:dataBar minLength="0" maxLength="100" gradient="0">
              <x14:cfvo type="num">
                <xm:f>0.1</xm:f>
              </x14:cfvo>
              <x14:cfvo type="num">
                <xm:f>1</xm:f>
              </x14:cfvo>
              <x14:negativeFillColor rgb="FFFF0000"/>
              <x14:axisColor rgb="FF000000"/>
            </x14:dataBar>
          </x14:cfRule>
          <xm:sqref>C22</xm:sqref>
        </x14:conditionalFormatting>
        <x14:conditionalFormatting xmlns:xm="http://schemas.microsoft.com/office/excel/2006/main">
          <x14:cfRule type="dataBar" id="{C93D8C25-5BB0-422E-A8C6-7A2FD1E6209B}">
            <x14:dataBar minLength="0" maxLength="100" gradient="0">
              <x14:cfvo type="num">
                <xm:f>0.1</xm:f>
              </x14:cfvo>
              <x14:cfvo type="num">
                <xm:f>1</xm:f>
              </x14:cfvo>
              <x14:negativeFillColor rgb="FFFF0000"/>
              <x14:axisColor rgb="FF000000"/>
            </x14:dataBar>
          </x14:cfRule>
          <xm:sqref>C25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16</vt:i4>
      </vt:variant>
      <vt:variant>
        <vt:lpstr>Intervalos Nomeados</vt:lpstr>
      </vt:variant>
      <vt:variant>
        <vt:i4>2</vt:i4>
      </vt:variant>
    </vt:vector>
  </HeadingPairs>
  <TitlesOfParts>
    <vt:vector size="18" baseType="lpstr">
      <vt:lpstr>Capa</vt:lpstr>
      <vt:lpstr>1</vt:lpstr>
      <vt:lpstr>2</vt:lpstr>
      <vt:lpstr>3</vt:lpstr>
      <vt:lpstr>4</vt:lpstr>
      <vt:lpstr>5</vt:lpstr>
      <vt:lpstr>6</vt:lpstr>
      <vt:lpstr>7</vt:lpstr>
      <vt:lpstr>8.1</vt:lpstr>
      <vt:lpstr>8.2</vt:lpstr>
      <vt:lpstr>8.3</vt:lpstr>
      <vt:lpstr>8.4</vt:lpstr>
      <vt:lpstr>8.5</vt:lpstr>
      <vt:lpstr>8.6</vt:lpstr>
      <vt:lpstr>8.7</vt:lpstr>
      <vt:lpstr>Quadro Geral</vt:lpstr>
      <vt:lpstr>'1'!_ftnref1</vt:lpstr>
      <vt:lpstr>'2'!_ftnref3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Schauff</dc:creator>
  <cp:lastModifiedBy>Carlos Schauff</cp:lastModifiedBy>
  <dcterms:created xsi:type="dcterms:W3CDTF">2022-02-16T21:36:36Z</dcterms:created>
  <dcterms:modified xsi:type="dcterms:W3CDTF">2026-02-05T18:50:57Z</dcterms:modified>
</cp:coreProperties>
</file>